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tonferreira/Dropbox/Doutorado - UEL/Doutorado/Artigo_Jean/Artigo_VersãoPronta/"/>
    </mc:Choice>
  </mc:AlternateContent>
  <xr:revisionPtr revIDLastSave="0" documentId="8_{144D1F65-74B8-1446-AD4F-47A71F453BDA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Glyma.13g194600" sheetId="1" r:id="rId1"/>
    <sheet name="Glyma.13g194700" sheetId="2" r:id="rId2"/>
    <sheet name="Glyma.13g194800" sheetId="3" r:id="rId3"/>
    <sheet name="Glyma.13g194900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31" i="4" l="1"/>
  <c r="AF30" i="4"/>
  <c r="AF29" i="4"/>
  <c r="AF28" i="4"/>
  <c r="AF27" i="4"/>
  <c r="AF26" i="4"/>
  <c r="AF31" i="3"/>
  <c r="AF30" i="3"/>
  <c r="AF29" i="3"/>
  <c r="AF28" i="3"/>
  <c r="AF27" i="3"/>
  <c r="AF26" i="3"/>
  <c r="AE30" i="2"/>
  <c r="AE31" i="2"/>
  <c r="AE32" i="2"/>
  <c r="AE33" i="2"/>
  <c r="AE34" i="2"/>
  <c r="AE29" i="2"/>
  <c r="AF27" i="1"/>
  <c r="AF28" i="1"/>
  <c r="AF29" i="1"/>
  <c r="AF30" i="1"/>
  <c r="AF31" i="1"/>
  <c r="AF26" i="1"/>
  <c r="C3" i="1"/>
  <c r="F173" i="1"/>
  <c r="J173" i="1"/>
  <c r="L173" i="1"/>
  <c r="F188" i="1"/>
  <c r="J188" i="1"/>
  <c r="L188" i="1"/>
  <c r="O173" i="1"/>
  <c r="P173" i="1" s="1"/>
  <c r="F176" i="1"/>
  <c r="J176" i="1"/>
  <c r="L176" i="1"/>
  <c r="F191" i="1"/>
  <c r="J191" i="1"/>
  <c r="L191" i="1"/>
  <c r="O176" i="1"/>
  <c r="P176" i="1" s="1"/>
  <c r="F179" i="1"/>
  <c r="J179" i="1"/>
  <c r="L179" i="1"/>
  <c r="F194" i="1"/>
  <c r="J194" i="1"/>
  <c r="L194" i="1"/>
  <c r="O179" i="1"/>
  <c r="P179" i="1" s="1"/>
  <c r="F182" i="1"/>
  <c r="J182" i="1"/>
  <c r="L182" i="1" s="1"/>
  <c r="F197" i="1"/>
  <c r="J197" i="1"/>
  <c r="L197" i="1"/>
  <c r="M185" i="1" s="1"/>
  <c r="F137" i="1"/>
  <c r="J137" i="1"/>
  <c r="F152" i="1"/>
  <c r="J152" i="1"/>
  <c r="L152" i="1"/>
  <c r="F140" i="1"/>
  <c r="J140" i="1"/>
  <c r="F155" i="1"/>
  <c r="J155" i="1"/>
  <c r="L155" i="1"/>
  <c r="F143" i="1"/>
  <c r="L143" i="1" s="1"/>
  <c r="J143" i="1"/>
  <c r="F158" i="1"/>
  <c r="J158" i="1"/>
  <c r="L158" i="1"/>
  <c r="F149" i="1"/>
  <c r="J149" i="1"/>
  <c r="F164" i="1"/>
  <c r="J164" i="1"/>
  <c r="L164" i="1" s="1"/>
  <c r="K187" i="3"/>
  <c r="G187" i="3"/>
  <c r="J178" i="3"/>
  <c r="F178" i="3"/>
  <c r="L178" i="3"/>
  <c r="F172" i="3"/>
  <c r="J172" i="3"/>
  <c r="L172" i="3"/>
  <c r="F175" i="3"/>
  <c r="L175" i="3" s="1"/>
  <c r="J175" i="3"/>
  <c r="F181" i="3"/>
  <c r="J181" i="3"/>
  <c r="F187" i="3"/>
  <c r="J187" i="3"/>
  <c r="F190" i="3"/>
  <c r="J190" i="3"/>
  <c r="L190" i="3"/>
  <c r="F193" i="3"/>
  <c r="J193" i="3"/>
  <c r="L193" i="3"/>
  <c r="F196" i="3"/>
  <c r="L196" i="3" s="1"/>
  <c r="J196" i="3"/>
  <c r="R172" i="3"/>
  <c r="R187" i="3"/>
  <c r="K172" i="3"/>
  <c r="G172" i="3"/>
  <c r="K121" i="3"/>
  <c r="G121" i="3"/>
  <c r="F121" i="3"/>
  <c r="J121" i="3"/>
  <c r="L121" i="3" s="1"/>
  <c r="F127" i="3"/>
  <c r="J127" i="3"/>
  <c r="L127" i="3"/>
  <c r="F130" i="3"/>
  <c r="J130" i="3"/>
  <c r="J112" i="3"/>
  <c r="F112" i="3"/>
  <c r="F106" i="3"/>
  <c r="J106" i="3"/>
  <c r="L106" i="3"/>
  <c r="O106" i="3" s="1"/>
  <c r="P106" i="3" s="1"/>
  <c r="F115" i="3"/>
  <c r="J115" i="3"/>
  <c r="L115" i="3"/>
  <c r="R121" i="3"/>
  <c r="S106" i="3" s="1"/>
  <c r="T106" i="3" s="1"/>
  <c r="R106" i="3"/>
  <c r="K106" i="3"/>
  <c r="G106" i="3"/>
  <c r="K88" i="3"/>
  <c r="G88" i="3"/>
  <c r="F88" i="3"/>
  <c r="J88" i="3"/>
  <c r="F91" i="3"/>
  <c r="J91" i="3"/>
  <c r="F97" i="3"/>
  <c r="J97" i="3"/>
  <c r="L97" i="3" s="1"/>
  <c r="F100" i="3"/>
  <c r="J100" i="3"/>
  <c r="L100" i="3"/>
  <c r="F73" i="3"/>
  <c r="J73" i="3"/>
  <c r="L73" i="3"/>
  <c r="F76" i="3"/>
  <c r="L76" i="3" s="1"/>
  <c r="J76" i="3"/>
  <c r="F82" i="3"/>
  <c r="J82" i="3"/>
  <c r="L82" i="3" s="1"/>
  <c r="F85" i="3"/>
  <c r="J85" i="3"/>
  <c r="L85" i="3"/>
  <c r="R88" i="3"/>
  <c r="R73" i="3"/>
  <c r="K73" i="3"/>
  <c r="G73" i="3"/>
  <c r="K55" i="3"/>
  <c r="G55" i="3"/>
  <c r="F61" i="3"/>
  <c r="J61" i="3"/>
  <c r="F64" i="3"/>
  <c r="L64" i="3" s="1"/>
  <c r="J64" i="3"/>
  <c r="F67" i="3"/>
  <c r="J67" i="3"/>
  <c r="L67" i="3"/>
  <c r="F46" i="3"/>
  <c r="J46" i="3"/>
  <c r="L46" i="3"/>
  <c r="F49" i="3"/>
  <c r="J49" i="3"/>
  <c r="L49" i="3"/>
  <c r="F52" i="3"/>
  <c r="L52" i="3" s="1"/>
  <c r="J52" i="3"/>
  <c r="R55" i="3"/>
  <c r="R40" i="3"/>
  <c r="S40" i="3" s="1"/>
  <c r="T40" i="3" s="1"/>
  <c r="C3" i="3"/>
  <c r="O49" i="3"/>
  <c r="P49" i="3" s="1"/>
  <c r="K40" i="3"/>
  <c r="G40" i="3"/>
  <c r="K22" i="3"/>
  <c r="G22" i="3"/>
  <c r="F22" i="3"/>
  <c r="J22" i="3"/>
  <c r="L22" i="3"/>
  <c r="F28" i="3"/>
  <c r="L28" i="3" s="1"/>
  <c r="J28" i="3"/>
  <c r="F31" i="3"/>
  <c r="J31" i="3"/>
  <c r="F34" i="3"/>
  <c r="L34" i="3" s="1"/>
  <c r="J34" i="3"/>
  <c r="F7" i="3"/>
  <c r="J7" i="3"/>
  <c r="F13" i="3"/>
  <c r="J13" i="3"/>
  <c r="L13" i="3" s="1"/>
  <c r="O13" i="3" s="1"/>
  <c r="P13" i="3" s="1"/>
  <c r="F16" i="3"/>
  <c r="J16" i="3"/>
  <c r="L16" i="3"/>
  <c r="F19" i="3"/>
  <c r="L19" i="3" s="1"/>
  <c r="J19" i="3"/>
  <c r="R22" i="3"/>
  <c r="R7" i="3"/>
  <c r="S7" i="3" s="1"/>
  <c r="K7" i="3"/>
  <c r="G7" i="3"/>
  <c r="C3" i="2"/>
  <c r="F172" i="2"/>
  <c r="L172" i="2" s="1"/>
  <c r="J172" i="2"/>
  <c r="F187" i="2"/>
  <c r="L187" i="2" s="1"/>
  <c r="J187" i="2"/>
  <c r="F175" i="2"/>
  <c r="L175" i="2" s="1"/>
  <c r="J175" i="2"/>
  <c r="F190" i="2"/>
  <c r="J190" i="2"/>
  <c r="F178" i="2"/>
  <c r="J178" i="2"/>
  <c r="L178" i="2"/>
  <c r="F193" i="2"/>
  <c r="J193" i="2"/>
  <c r="F181" i="2"/>
  <c r="J181" i="2"/>
  <c r="L181" i="2"/>
  <c r="O181" i="2" s="1"/>
  <c r="P181" i="2" s="1"/>
  <c r="F196" i="2"/>
  <c r="L196" i="2" s="1"/>
  <c r="J196" i="2"/>
  <c r="F184" i="2"/>
  <c r="L184" i="2" s="1"/>
  <c r="J184" i="2"/>
  <c r="F199" i="2"/>
  <c r="J199" i="2"/>
  <c r="R154" i="2"/>
  <c r="K154" i="2"/>
  <c r="G154" i="2"/>
  <c r="F154" i="2"/>
  <c r="L154" i="2" s="1"/>
  <c r="J154" i="2"/>
  <c r="F160" i="2"/>
  <c r="J160" i="2"/>
  <c r="F166" i="2"/>
  <c r="L166" i="2" s="1"/>
  <c r="J166" i="2"/>
  <c r="F139" i="2"/>
  <c r="J139" i="2"/>
  <c r="F145" i="2"/>
  <c r="J145" i="2"/>
  <c r="L145" i="2"/>
  <c r="F151" i="2"/>
  <c r="J151" i="2"/>
  <c r="L151" i="2"/>
  <c r="R139" i="2"/>
  <c r="S139" i="2" s="1"/>
  <c r="K139" i="2"/>
  <c r="G139" i="2"/>
  <c r="K121" i="2"/>
  <c r="G121" i="2"/>
  <c r="F121" i="2"/>
  <c r="J121" i="2"/>
  <c r="L121" i="2"/>
  <c r="F124" i="2"/>
  <c r="L124" i="2" s="1"/>
  <c r="J124" i="2"/>
  <c r="F127" i="2"/>
  <c r="J127" i="2"/>
  <c r="F130" i="2"/>
  <c r="J130" i="2"/>
  <c r="L130" i="2"/>
  <c r="F106" i="2"/>
  <c r="L106" i="2" s="1"/>
  <c r="J106" i="2"/>
  <c r="F109" i="2"/>
  <c r="J109" i="2"/>
  <c r="L109" i="2" s="1"/>
  <c r="F112" i="2"/>
  <c r="J112" i="2"/>
  <c r="L112" i="2"/>
  <c r="F115" i="2"/>
  <c r="J115" i="2"/>
  <c r="R106" i="2"/>
  <c r="R121" i="2"/>
  <c r="K106" i="2"/>
  <c r="G106" i="2"/>
  <c r="K88" i="2"/>
  <c r="G88" i="2"/>
  <c r="F88" i="2"/>
  <c r="J88" i="2"/>
  <c r="L88" i="2"/>
  <c r="F91" i="2"/>
  <c r="J91" i="2"/>
  <c r="L91" i="2"/>
  <c r="F97" i="2"/>
  <c r="L97" i="2" s="1"/>
  <c r="O82" i="2" s="1"/>
  <c r="J97" i="2"/>
  <c r="F100" i="2"/>
  <c r="J100" i="2"/>
  <c r="L100" i="2"/>
  <c r="F73" i="2"/>
  <c r="J73" i="2"/>
  <c r="L73" i="2"/>
  <c r="F76" i="2"/>
  <c r="J76" i="2"/>
  <c r="L76" i="2"/>
  <c r="F82" i="2"/>
  <c r="L82" i="2" s="1"/>
  <c r="J82" i="2"/>
  <c r="F85" i="2"/>
  <c r="J85" i="2"/>
  <c r="R73" i="2"/>
  <c r="R88" i="2"/>
  <c r="K73" i="2"/>
  <c r="G73" i="2"/>
  <c r="R55" i="2"/>
  <c r="K55" i="2"/>
  <c r="G55" i="2"/>
  <c r="F58" i="2"/>
  <c r="L58" i="2" s="1"/>
  <c r="J58" i="2"/>
  <c r="F61" i="2"/>
  <c r="J61" i="2"/>
  <c r="L61" i="2" s="1"/>
  <c r="F64" i="2"/>
  <c r="J64" i="2"/>
  <c r="L64" i="2"/>
  <c r="F67" i="2"/>
  <c r="J67" i="2"/>
  <c r="F43" i="2"/>
  <c r="L43" i="2" s="1"/>
  <c r="J43" i="2"/>
  <c r="F46" i="2"/>
  <c r="J46" i="2"/>
  <c r="L46" i="2" s="1"/>
  <c r="M40" i="2" s="1"/>
  <c r="F49" i="2"/>
  <c r="J49" i="2"/>
  <c r="L49" i="2"/>
  <c r="O49" i="2" s="1"/>
  <c r="F52" i="2"/>
  <c r="L52" i="2" s="1"/>
  <c r="J52" i="2"/>
  <c r="R40" i="2"/>
  <c r="K40" i="2"/>
  <c r="G40" i="2"/>
  <c r="R170" i="1"/>
  <c r="R185" i="1"/>
  <c r="K185" i="1"/>
  <c r="G185" i="1"/>
  <c r="K170" i="1"/>
  <c r="G170" i="1"/>
  <c r="G119" i="1"/>
  <c r="K119" i="1"/>
  <c r="F119" i="1"/>
  <c r="J119" i="1"/>
  <c r="L119" i="1"/>
  <c r="F125" i="1"/>
  <c r="J125" i="1"/>
  <c r="L125" i="1"/>
  <c r="F128" i="1"/>
  <c r="L128" i="1" s="1"/>
  <c r="O113" i="1" s="1"/>
  <c r="P113" i="1" s="1"/>
  <c r="J128" i="1"/>
  <c r="F131" i="1"/>
  <c r="J131" i="1"/>
  <c r="L131" i="1"/>
  <c r="F104" i="1"/>
  <c r="J104" i="1"/>
  <c r="L104" i="1"/>
  <c r="F110" i="1"/>
  <c r="J110" i="1"/>
  <c r="L110" i="1"/>
  <c r="F113" i="1"/>
  <c r="L113" i="1" s="1"/>
  <c r="J113" i="1"/>
  <c r="F116" i="1"/>
  <c r="J116" i="1"/>
  <c r="R104" i="1"/>
  <c r="R119" i="1"/>
  <c r="K104" i="1"/>
  <c r="G104" i="1"/>
  <c r="F88" i="1"/>
  <c r="J88" i="1"/>
  <c r="F91" i="1"/>
  <c r="L91" i="1" s="1"/>
  <c r="J91" i="1"/>
  <c r="F97" i="1"/>
  <c r="J97" i="1"/>
  <c r="L97" i="1" s="1"/>
  <c r="F100" i="1"/>
  <c r="J100" i="1"/>
  <c r="L100" i="1"/>
  <c r="F73" i="1"/>
  <c r="J73" i="1"/>
  <c r="L73" i="1"/>
  <c r="F76" i="1"/>
  <c r="L76" i="1" s="1"/>
  <c r="O76" i="1" s="1"/>
  <c r="P76" i="1" s="1"/>
  <c r="J76" i="1"/>
  <c r="F82" i="1"/>
  <c r="J82" i="1"/>
  <c r="L82" i="1" s="1"/>
  <c r="F85" i="1"/>
  <c r="J85" i="1"/>
  <c r="L85" i="1"/>
  <c r="R73" i="1"/>
  <c r="R88" i="1"/>
  <c r="K88" i="1"/>
  <c r="G88" i="1"/>
  <c r="K73" i="1"/>
  <c r="G73" i="1"/>
  <c r="C3" i="4"/>
  <c r="F7" i="4"/>
  <c r="J7" i="4"/>
  <c r="L7" i="4"/>
  <c r="F22" i="4"/>
  <c r="J22" i="4"/>
  <c r="K154" i="4"/>
  <c r="G154" i="4"/>
  <c r="F154" i="4"/>
  <c r="L154" i="4" s="1"/>
  <c r="J154" i="4"/>
  <c r="F157" i="4"/>
  <c r="L157" i="4" s="1"/>
  <c r="J157" i="4"/>
  <c r="F160" i="4"/>
  <c r="J160" i="4"/>
  <c r="L160" i="4" s="1"/>
  <c r="F166" i="4"/>
  <c r="J166" i="4"/>
  <c r="L166" i="4"/>
  <c r="F139" i="4"/>
  <c r="L139" i="4" s="1"/>
  <c r="J139" i="4"/>
  <c r="F142" i="4"/>
  <c r="J142" i="4"/>
  <c r="F145" i="4"/>
  <c r="J145" i="4"/>
  <c r="L145" i="4" s="1"/>
  <c r="F151" i="4"/>
  <c r="J151" i="4"/>
  <c r="L151" i="4"/>
  <c r="R139" i="4"/>
  <c r="R154" i="4"/>
  <c r="S139" i="4" s="1"/>
  <c r="K139" i="4"/>
  <c r="G139" i="4"/>
  <c r="F154" i="3"/>
  <c r="J154" i="3"/>
  <c r="L154" i="3"/>
  <c r="F157" i="3"/>
  <c r="J157" i="3"/>
  <c r="L157" i="3"/>
  <c r="F160" i="3"/>
  <c r="L160" i="3" s="1"/>
  <c r="J160" i="3"/>
  <c r="F166" i="3"/>
  <c r="L166" i="3" s="1"/>
  <c r="J166" i="3"/>
  <c r="F139" i="3"/>
  <c r="J139" i="3"/>
  <c r="L139" i="3" s="1"/>
  <c r="F142" i="3"/>
  <c r="J142" i="3"/>
  <c r="L142" i="3"/>
  <c r="F145" i="3"/>
  <c r="L145" i="3" s="1"/>
  <c r="J145" i="3"/>
  <c r="F151" i="3"/>
  <c r="J151" i="3"/>
  <c r="R139" i="3"/>
  <c r="R154" i="3"/>
  <c r="K154" i="3"/>
  <c r="G154" i="3"/>
  <c r="R137" i="1"/>
  <c r="R152" i="1"/>
  <c r="K139" i="3"/>
  <c r="G139" i="3"/>
  <c r="K137" i="1"/>
  <c r="G137" i="1"/>
  <c r="K152" i="1"/>
  <c r="G152" i="1"/>
  <c r="J199" i="4"/>
  <c r="I199" i="4"/>
  <c r="F199" i="4"/>
  <c r="L199" i="4"/>
  <c r="E199" i="4"/>
  <c r="J196" i="4"/>
  <c r="I196" i="4"/>
  <c r="F196" i="4"/>
  <c r="E196" i="4"/>
  <c r="J193" i="4"/>
  <c r="L193" i="4" s="1"/>
  <c r="I193" i="4"/>
  <c r="F193" i="4"/>
  <c r="E193" i="4"/>
  <c r="J190" i="4"/>
  <c r="L190" i="4" s="1"/>
  <c r="I190" i="4"/>
  <c r="F190" i="4"/>
  <c r="E190" i="4"/>
  <c r="R187" i="4"/>
  <c r="K187" i="4"/>
  <c r="J187" i="4"/>
  <c r="I187" i="4"/>
  <c r="G187" i="4"/>
  <c r="F187" i="4"/>
  <c r="L187" i="4"/>
  <c r="O172" i="4" s="1"/>
  <c r="P172" i="4" s="1"/>
  <c r="E187" i="4"/>
  <c r="F184" i="4"/>
  <c r="J184" i="4"/>
  <c r="L184" i="4"/>
  <c r="I184" i="4"/>
  <c r="E184" i="4"/>
  <c r="J181" i="4"/>
  <c r="I181" i="4"/>
  <c r="F181" i="4"/>
  <c r="L181" i="4" s="1"/>
  <c r="E181" i="4"/>
  <c r="J178" i="4"/>
  <c r="I178" i="4"/>
  <c r="F178" i="4"/>
  <c r="L178" i="4"/>
  <c r="O178" i="4" s="1"/>
  <c r="P178" i="4" s="1"/>
  <c r="E178" i="4"/>
  <c r="J175" i="4"/>
  <c r="I175" i="4"/>
  <c r="F175" i="4"/>
  <c r="L175" i="4"/>
  <c r="E175" i="4"/>
  <c r="R172" i="4"/>
  <c r="S172" i="4"/>
  <c r="T172" i="4"/>
  <c r="K172" i="4"/>
  <c r="J172" i="4"/>
  <c r="I172" i="4"/>
  <c r="G172" i="4"/>
  <c r="F172" i="4"/>
  <c r="L172" i="4" s="1"/>
  <c r="E172" i="4"/>
  <c r="I166" i="4"/>
  <c r="E166" i="4"/>
  <c r="I160" i="4"/>
  <c r="E160" i="4"/>
  <c r="I157" i="4"/>
  <c r="E157" i="4"/>
  <c r="I154" i="4"/>
  <c r="E154" i="4"/>
  <c r="I151" i="4"/>
  <c r="E151" i="4"/>
  <c r="I145" i="4"/>
  <c r="E145" i="4"/>
  <c r="I142" i="4"/>
  <c r="E142" i="4"/>
  <c r="I139" i="4"/>
  <c r="E139" i="4"/>
  <c r="J133" i="4"/>
  <c r="I133" i="4"/>
  <c r="F133" i="4"/>
  <c r="L133" i="4"/>
  <c r="E133" i="4"/>
  <c r="F130" i="4"/>
  <c r="J130" i="4"/>
  <c r="L130" i="4"/>
  <c r="I130" i="4"/>
  <c r="E130" i="4"/>
  <c r="J127" i="4"/>
  <c r="I127" i="4"/>
  <c r="F127" i="4"/>
  <c r="L127" i="4"/>
  <c r="E127" i="4"/>
  <c r="J124" i="4"/>
  <c r="I124" i="4"/>
  <c r="F124" i="4"/>
  <c r="E124" i="4"/>
  <c r="R121" i="4"/>
  <c r="K121" i="4"/>
  <c r="J121" i="4"/>
  <c r="I121" i="4"/>
  <c r="G121" i="4"/>
  <c r="F121" i="4"/>
  <c r="L121" i="4" s="1"/>
  <c r="E121" i="4"/>
  <c r="F118" i="4"/>
  <c r="J118" i="4"/>
  <c r="I118" i="4"/>
  <c r="E118" i="4"/>
  <c r="J115" i="4"/>
  <c r="I115" i="4"/>
  <c r="F115" i="4"/>
  <c r="L115" i="4"/>
  <c r="E115" i="4"/>
  <c r="J112" i="4"/>
  <c r="L112" i="4" s="1"/>
  <c r="I112" i="4"/>
  <c r="F112" i="4"/>
  <c r="E112" i="4"/>
  <c r="J109" i="4"/>
  <c r="L109" i="4" s="1"/>
  <c r="I109" i="4"/>
  <c r="F109" i="4"/>
  <c r="E109" i="4"/>
  <c r="R106" i="4"/>
  <c r="K106" i="4"/>
  <c r="J106" i="4"/>
  <c r="I106" i="4"/>
  <c r="G106" i="4"/>
  <c r="F106" i="4"/>
  <c r="L106" i="4" s="1"/>
  <c r="O106" i="4" s="1"/>
  <c r="P106" i="4" s="1"/>
  <c r="E106" i="4"/>
  <c r="F100" i="4"/>
  <c r="J100" i="4"/>
  <c r="I100" i="4"/>
  <c r="E100" i="4"/>
  <c r="J97" i="4"/>
  <c r="I97" i="4"/>
  <c r="F97" i="4"/>
  <c r="L97" i="4" s="1"/>
  <c r="E97" i="4"/>
  <c r="F94" i="4"/>
  <c r="J94" i="4"/>
  <c r="L94" i="4" s="1"/>
  <c r="I94" i="4"/>
  <c r="E94" i="4"/>
  <c r="J91" i="4"/>
  <c r="I91" i="4"/>
  <c r="F91" i="4"/>
  <c r="L91" i="4" s="1"/>
  <c r="E91" i="4"/>
  <c r="R88" i="4"/>
  <c r="K88" i="4"/>
  <c r="J88" i="4"/>
  <c r="I88" i="4"/>
  <c r="G88" i="4"/>
  <c r="F88" i="4"/>
  <c r="L88" i="4" s="1"/>
  <c r="E88" i="4"/>
  <c r="J85" i="4"/>
  <c r="I85" i="4"/>
  <c r="F85" i="4"/>
  <c r="L85" i="4" s="1"/>
  <c r="E85" i="4"/>
  <c r="F82" i="4"/>
  <c r="J82" i="4"/>
  <c r="I82" i="4"/>
  <c r="E82" i="4"/>
  <c r="J79" i="4"/>
  <c r="I79" i="4"/>
  <c r="F79" i="4"/>
  <c r="E79" i="4"/>
  <c r="J76" i="4"/>
  <c r="L76" i="4" s="1"/>
  <c r="I76" i="4"/>
  <c r="F76" i="4"/>
  <c r="E76" i="4"/>
  <c r="R73" i="4"/>
  <c r="K73" i="4"/>
  <c r="J73" i="4"/>
  <c r="F73" i="4"/>
  <c r="L73" i="4" s="1"/>
  <c r="I73" i="4"/>
  <c r="G73" i="4"/>
  <c r="E73" i="4"/>
  <c r="J67" i="4"/>
  <c r="I67" i="4"/>
  <c r="F67" i="4"/>
  <c r="L67" i="4"/>
  <c r="E67" i="4"/>
  <c r="F64" i="4"/>
  <c r="J64" i="4"/>
  <c r="L64" i="4"/>
  <c r="I64" i="4"/>
  <c r="E64" i="4"/>
  <c r="J61" i="4"/>
  <c r="I61" i="4"/>
  <c r="F61" i="4"/>
  <c r="E61" i="4"/>
  <c r="J58" i="4"/>
  <c r="L58" i="4" s="1"/>
  <c r="I58" i="4"/>
  <c r="F58" i="4"/>
  <c r="E58" i="4"/>
  <c r="R55" i="4"/>
  <c r="K55" i="4"/>
  <c r="J55" i="4"/>
  <c r="I55" i="4"/>
  <c r="G55" i="4"/>
  <c r="F55" i="4"/>
  <c r="L55" i="4"/>
  <c r="E55" i="4"/>
  <c r="J52" i="4"/>
  <c r="I52" i="4"/>
  <c r="F52" i="4"/>
  <c r="L52" i="4"/>
  <c r="O52" i="4" s="1"/>
  <c r="P52" i="4" s="1"/>
  <c r="E52" i="4"/>
  <c r="J49" i="4"/>
  <c r="I49" i="4"/>
  <c r="F49" i="4"/>
  <c r="L49" i="4" s="1"/>
  <c r="O49" i="4" s="1"/>
  <c r="P49" i="4" s="1"/>
  <c r="E49" i="4"/>
  <c r="F46" i="4"/>
  <c r="L46" i="4" s="1"/>
  <c r="J46" i="4"/>
  <c r="I46" i="4"/>
  <c r="E46" i="4"/>
  <c r="J43" i="4"/>
  <c r="L43" i="4" s="1"/>
  <c r="O43" i="4" s="1"/>
  <c r="P43" i="4" s="1"/>
  <c r="I43" i="4"/>
  <c r="F43" i="4"/>
  <c r="E43" i="4"/>
  <c r="R40" i="4"/>
  <c r="K40" i="4"/>
  <c r="J40" i="4"/>
  <c r="I40" i="4"/>
  <c r="G40" i="4"/>
  <c r="F40" i="4"/>
  <c r="L40" i="4"/>
  <c r="E40" i="4"/>
  <c r="F34" i="4"/>
  <c r="L34" i="4" s="1"/>
  <c r="J34" i="4"/>
  <c r="I34" i="4"/>
  <c r="E34" i="4"/>
  <c r="J31" i="4"/>
  <c r="I31" i="4"/>
  <c r="F31" i="4"/>
  <c r="L31" i="4"/>
  <c r="O16" i="4" s="1"/>
  <c r="P16" i="4" s="1"/>
  <c r="E31" i="4"/>
  <c r="J28" i="4"/>
  <c r="I28" i="4"/>
  <c r="F28" i="4"/>
  <c r="L28" i="4" s="1"/>
  <c r="E28" i="4"/>
  <c r="J25" i="4"/>
  <c r="I25" i="4"/>
  <c r="F25" i="4"/>
  <c r="L25" i="4"/>
  <c r="E25" i="4"/>
  <c r="R22" i="4"/>
  <c r="R7" i="4"/>
  <c r="S7" i="4"/>
  <c r="T7" i="4" s="1"/>
  <c r="K22" i="4"/>
  <c r="I22" i="4"/>
  <c r="G22" i="4"/>
  <c r="E22" i="4"/>
  <c r="J19" i="4"/>
  <c r="I19" i="4"/>
  <c r="F19" i="4"/>
  <c r="L19" i="4" s="1"/>
  <c r="O19" i="4" s="1"/>
  <c r="E19" i="4"/>
  <c r="F16" i="4"/>
  <c r="J16" i="4"/>
  <c r="L16" i="4" s="1"/>
  <c r="I16" i="4"/>
  <c r="E16" i="4"/>
  <c r="J13" i="4"/>
  <c r="I13" i="4"/>
  <c r="F13" i="4"/>
  <c r="L13" i="4" s="1"/>
  <c r="O13" i="4" s="1"/>
  <c r="P13" i="4" s="1"/>
  <c r="E13" i="4"/>
  <c r="F10" i="4"/>
  <c r="L10" i="4" s="1"/>
  <c r="J10" i="4"/>
  <c r="I10" i="4"/>
  <c r="E10" i="4"/>
  <c r="K7" i="4"/>
  <c r="I7" i="4"/>
  <c r="G7" i="4"/>
  <c r="E7" i="4"/>
  <c r="I196" i="3"/>
  <c r="E196" i="3"/>
  <c r="I193" i="3"/>
  <c r="E193" i="3"/>
  <c r="I190" i="3"/>
  <c r="E190" i="3"/>
  <c r="I187" i="3"/>
  <c r="E187" i="3"/>
  <c r="I181" i="3"/>
  <c r="E181" i="3"/>
  <c r="I178" i="3"/>
  <c r="E178" i="3"/>
  <c r="O175" i="3"/>
  <c r="P175" i="3" s="1"/>
  <c r="I175" i="3"/>
  <c r="E175" i="3"/>
  <c r="I172" i="3"/>
  <c r="E172" i="3"/>
  <c r="I166" i="3"/>
  <c r="E166" i="3"/>
  <c r="I160" i="3"/>
  <c r="E160" i="3"/>
  <c r="I157" i="3"/>
  <c r="E157" i="3"/>
  <c r="I154" i="3"/>
  <c r="E154" i="3"/>
  <c r="I151" i="3"/>
  <c r="E151" i="3"/>
  <c r="I145" i="3"/>
  <c r="E145" i="3"/>
  <c r="I142" i="3"/>
  <c r="E142" i="3"/>
  <c r="I139" i="3"/>
  <c r="E139" i="3"/>
  <c r="I130" i="3"/>
  <c r="E130" i="3"/>
  <c r="I127" i="3"/>
  <c r="E127" i="3"/>
  <c r="I121" i="3"/>
  <c r="E121" i="3"/>
  <c r="I115" i="3"/>
  <c r="E115" i="3"/>
  <c r="I112" i="3"/>
  <c r="E112" i="3"/>
  <c r="I106" i="3"/>
  <c r="E106" i="3"/>
  <c r="I100" i="3"/>
  <c r="E100" i="3"/>
  <c r="I97" i="3"/>
  <c r="E97" i="3"/>
  <c r="I91" i="3"/>
  <c r="E91" i="3"/>
  <c r="I88" i="3"/>
  <c r="E88" i="3"/>
  <c r="I85" i="3"/>
  <c r="E85" i="3"/>
  <c r="I82" i="3"/>
  <c r="E82" i="3"/>
  <c r="I76" i="3"/>
  <c r="E76" i="3"/>
  <c r="I73" i="3"/>
  <c r="E73" i="3"/>
  <c r="I67" i="3"/>
  <c r="E67" i="3"/>
  <c r="I64" i="3"/>
  <c r="E64" i="3"/>
  <c r="I61" i="3"/>
  <c r="E61" i="3"/>
  <c r="I52" i="3"/>
  <c r="E52" i="3"/>
  <c r="I49" i="3"/>
  <c r="E49" i="3"/>
  <c r="I46" i="3"/>
  <c r="E46" i="3"/>
  <c r="I34" i="3"/>
  <c r="E34" i="3"/>
  <c r="I31" i="3"/>
  <c r="E31" i="3"/>
  <c r="I28" i="3"/>
  <c r="E28" i="3"/>
  <c r="I22" i="3"/>
  <c r="E22" i="3"/>
  <c r="I19" i="3"/>
  <c r="E19" i="3"/>
  <c r="I16" i="3"/>
  <c r="E16" i="3"/>
  <c r="I13" i="3"/>
  <c r="E13" i="3"/>
  <c r="I7" i="3"/>
  <c r="E7" i="3"/>
  <c r="I199" i="2"/>
  <c r="E199" i="2"/>
  <c r="I196" i="2"/>
  <c r="E196" i="2"/>
  <c r="I193" i="2"/>
  <c r="E193" i="2"/>
  <c r="I190" i="2"/>
  <c r="E190" i="2"/>
  <c r="R187" i="2"/>
  <c r="K187" i="2"/>
  <c r="I187" i="2"/>
  <c r="G187" i="2"/>
  <c r="E187" i="2"/>
  <c r="I184" i="2"/>
  <c r="E184" i="2"/>
  <c r="I181" i="2"/>
  <c r="E181" i="2"/>
  <c r="I178" i="2"/>
  <c r="E178" i="2"/>
  <c r="I175" i="2"/>
  <c r="E175" i="2"/>
  <c r="R172" i="2"/>
  <c r="K172" i="2"/>
  <c r="I172" i="2"/>
  <c r="G172" i="2"/>
  <c r="E172" i="2"/>
  <c r="I166" i="2"/>
  <c r="E166" i="2"/>
  <c r="I160" i="2"/>
  <c r="E160" i="2"/>
  <c r="I154" i="2"/>
  <c r="E154" i="2"/>
  <c r="I151" i="2"/>
  <c r="E151" i="2"/>
  <c r="I145" i="2"/>
  <c r="E145" i="2"/>
  <c r="I139" i="2"/>
  <c r="E139" i="2"/>
  <c r="I130" i="2"/>
  <c r="E130" i="2"/>
  <c r="I127" i="2"/>
  <c r="E127" i="2"/>
  <c r="I124" i="2"/>
  <c r="E124" i="2"/>
  <c r="I121" i="2"/>
  <c r="E121" i="2"/>
  <c r="I115" i="2"/>
  <c r="E115" i="2"/>
  <c r="I112" i="2"/>
  <c r="E112" i="2"/>
  <c r="I109" i="2"/>
  <c r="E109" i="2"/>
  <c r="I106" i="2"/>
  <c r="E106" i="2"/>
  <c r="I100" i="2"/>
  <c r="E100" i="2"/>
  <c r="I97" i="2"/>
  <c r="E97" i="2"/>
  <c r="I91" i="2"/>
  <c r="E91" i="2"/>
  <c r="S73" i="2"/>
  <c r="I88" i="2"/>
  <c r="E88" i="2"/>
  <c r="I85" i="2"/>
  <c r="E85" i="2"/>
  <c r="I82" i="2"/>
  <c r="E82" i="2"/>
  <c r="I76" i="2"/>
  <c r="E76" i="2"/>
  <c r="I73" i="2"/>
  <c r="E73" i="2"/>
  <c r="I67" i="2"/>
  <c r="E67" i="2"/>
  <c r="I64" i="2"/>
  <c r="E64" i="2"/>
  <c r="I61" i="2"/>
  <c r="E61" i="2"/>
  <c r="I58" i="2"/>
  <c r="E58" i="2"/>
  <c r="I52" i="2"/>
  <c r="E52" i="2"/>
  <c r="I49" i="2"/>
  <c r="E49" i="2"/>
  <c r="I46" i="2"/>
  <c r="E46" i="2"/>
  <c r="I43" i="2"/>
  <c r="E43" i="2"/>
  <c r="J34" i="2"/>
  <c r="I34" i="2"/>
  <c r="F34" i="2"/>
  <c r="E34" i="2"/>
  <c r="J31" i="2"/>
  <c r="I31" i="2"/>
  <c r="F31" i="2"/>
  <c r="E31" i="2"/>
  <c r="J28" i="2"/>
  <c r="I28" i="2"/>
  <c r="F28" i="2"/>
  <c r="E28" i="2"/>
  <c r="J25" i="2"/>
  <c r="I25" i="2"/>
  <c r="F25" i="2"/>
  <c r="E25" i="2"/>
  <c r="R22" i="2"/>
  <c r="K22" i="2"/>
  <c r="J22" i="2"/>
  <c r="I22" i="2"/>
  <c r="G22" i="2"/>
  <c r="F22" i="2"/>
  <c r="L22" i="2" s="1"/>
  <c r="E22" i="2"/>
  <c r="J19" i="2"/>
  <c r="I19" i="2"/>
  <c r="F19" i="2"/>
  <c r="L19" i="2" s="1"/>
  <c r="E19" i="2"/>
  <c r="J16" i="2"/>
  <c r="I16" i="2"/>
  <c r="F16" i="2"/>
  <c r="L16" i="2" s="1"/>
  <c r="O16" i="2" s="1"/>
  <c r="E16" i="2"/>
  <c r="J13" i="2"/>
  <c r="I13" i="2"/>
  <c r="F13" i="2"/>
  <c r="E13" i="2"/>
  <c r="J10" i="2"/>
  <c r="I10" i="2"/>
  <c r="F10" i="2"/>
  <c r="L10" i="2" s="1"/>
  <c r="O10" i="2" s="1"/>
  <c r="P10" i="2" s="1"/>
  <c r="E10" i="2"/>
  <c r="R7" i="2"/>
  <c r="K7" i="2"/>
  <c r="J7" i="2"/>
  <c r="I7" i="2"/>
  <c r="G7" i="2"/>
  <c r="F7" i="2"/>
  <c r="L7" i="2"/>
  <c r="E7" i="2"/>
  <c r="I197" i="1"/>
  <c r="E197" i="1"/>
  <c r="I194" i="1"/>
  <c r="E194" i="1"/>
  <c r="I191" i="1"/>
  <c r="E191" i="1"/>
  <c r="I188" i="1"/>
  <c r="E188" i="1"/>
  <c r="I182" i="1"/>
  <c r="E182" i="1"/>
  <c r="I179" i="1"/>
  <c r="E179" i="1"/>
  <c r="I176" i="1"/>
  <c r="E176" i="1"/>
  <c r="I173" i="1"/>
  <c r="E173" i="1"/>
  <c r="I164" i="1"/>
  <c r="E164" i="1"/>
  <c r="I158" i="1"/>
  <c r="E158" i="1"/>
  <c r="I155" i="1"/>
  <c r="E155" i="1"/>
  <c r="I152" i="1"/>
  <c r="E152" i="1"/>
  <c r="I149" i="1"/>
  <c r="E149" i="1"/>
  <c r="I143" i="1"/>
  <c r="E143" i="1"/>
  <c r="I140" i="1"/>
  <c r="E140" i="1"/>
  <c r="I137" i="1"/>
  <c r="E137" i="1"/>
  <c r="I131" i="1"/>
  <c r="E131" i="1"/>
  <c r="I128" i="1"/>
  <c r="E128" i="1"/>
  <c r="I125" i="1"/>
  <c r="E125" i="1"/>
  <c r="I119" i="1"/>
  <c r="E119" i="1"/>
  <c r="I116" i="1"/>
  <c r="E116" i="1"/>
  <c r="I113" i="1"/>
  <c r="E113" i="1"/>
  <c r="I110" i="1"/>
  <c r="E110" i="1"/>
  <c r="I104" i="1"/>
  <c r="E104" i="1"/>
  <c r="S172" i="2"/>
  <c r="T73" i="2"/>
  <c r="L31" i="2"/>
  <c r="L34" i="2"/>
  <c r="L13" i="2"/>
  <c r="S40" i="2"/>
  <c r="O106" i="2"/>
  <c r="P106" i="2" s="1"/>
  <c r="O184" i="4"/>
  <c r="P184" i="4" s="1"/>
  <c r="T139" i="4"/>
  <c r="O151" i="4"/>
  <c r="P151" i="4" s="1"/>
  <c r="S40" i="4"/>
  <c r="T40" i="4" s="1"/>
  <c r="P19" i="4"/>
  <c r="S139" i="3"/>
  <c r="T139" i="3" s="1"/>
  <c r="O145" i="3"/>
  <c r="P145" i="3"/>
  <c r="O82" i="3"/>
  <c r="P82" i="3" s="1"/>
  <c r="O19" i="3"/>
  <c r="P19" i="3" s="1"/>
  <c r="O109" i="2"/>
  <c r="P109" i="2" s="1"/>
  <c r="O10" i="4"/>
  <c r="P10" i="4" s="1"/>
  <c r="O40" i="4"/>
  <c r="P40" i="4"/>
  <c r="M172" i="4"/>
  <c r="O76" i="4"/>
  <c r="P76" i="4" s="1"/>
  <c r="O112" i="4"/>
  <c r="P112" i="4"/>
  <c r="O142" i="3"/>
  <c r="P142" i="3"/>
  <c r="T7" i="3"/>
  <c r="L25" i="2"/>
  <c r="L28" i="2"/>
  <c r="O76" i="2"/>
  <c r="P76" i="2" s="1"/>
  <c r="T139" i="2"/>
  <c r="P16" i="2"/>
  <c r="M172" i="2"/>
  <c r="S7" i="2"/>
  <c r="T7" i="2"/>
  <c r="S170" i="1"/>
  <c r="S104" i="1"/>
  <c r="T104" i="1" s="1"/>
  <c r="O178" i="3"/>
  <c r="P178" i="3" s="1"/>
  <c r="M22" i="2"/>
  <c r="O110" i="1"/>
  <c r="P110" i="1" s="1"/>
  <c r="I100" i="1"/>
  <c r="E100" i="1"/>
  <c r="I97" i="1"/>
  <c r="E97" i="1"/>
  <c r="I91" i="1"/>
  <c r="E91" i="1"/>
  <c r="I88" i="1"/>
  <c r="E88" i="1"/>
  <c r="I85" i="1"/>
  <c r="E85" i="1"/>
  <c r="I82" i="1"/>
  <c r="E82" i="1"/>
  <c r="I76" i="1"/>
  <c r="E76" i="1"/>
  <c r="I73" i="1"/>
  <c r="E73" i="1"/>
  <c r="J67" i="1"/>
  <c r="I67" i="1"/>
  <c r="F67" i="1"/>
  <c r="L67" i="1" s="1"/>
  <c r="E67" i="1"/>
  <c r="J64" i="1"/>
  <c r="I64" i="1"/>
  <c r="F64" i="1"/>
  <c r="L64" i="1" s="1"/>
  <c r="E64" i="1"/>
  <c r="J61" i="1"/>
  <c r="I61" i="1"/>
  <c r="F61" i="1"/>
  <c r="L61" i="1" s="1"/>
  <c r="E61" i="1"/>
  <c r="J58" i="1"/>
  <c r="I58" i="1"/>
  <c r="F58" i="1"/>
  <c r="E58" i="1"/>
  <c r="R55" i="1"/>
  <c r="K55" i="1"/>
  <c r="J55" i="1"/>
  <c r="I55" i="1"/>
  <c r="G55" i="1"/>
  <c r="F55" i="1"/>
  <c r="L55" i="1" s="1"/>
  <c r="M55" i="1" s="1"/>
  <c r="E55" i="1"/>
  <c r="J52" i="1"/>
  <c r="I52" i="1"/>
  <c r="F52" i="1"/>
  <c r="L52" i="1" s="1"/>
  <c r="O52" i="1" s="1"/>
  <c r="P52" i="1" s="1"/>
  <c r="E52" i="1"/>
  <c r="J49" i="1"/>
  <c r="I49" i="1"/>
  <c r="F49" i="1"/>
  <c r="L49" i="1" s="1"/>
  <c r="O49" i="1" s="1"/>
  <c r="P49" i="1" s="1"/>
  <c r="E49" i="1"/>
  <c r="J46" i="1"/>
  <c r="I46" i="1"/>
  <c r="F46" i="1"/>
  <c r="L46" i="1" s="1"/>
  <c r="O46" i="1" s="1"/>
  <c r="P46" i="1" s="1"/>
  <c r="E46" i="1"/>
  <c r="J43" i="1"/>
  <c r="I43" i="1"/>
  <c r="F43" i="1"/>
  <c r="L43" i="1" s="1"/>
  <c r="O43" i="1" s="1"/>
  <c r="P43" i="1" s="1"/>
  <c r="E43" i="1"/>
  <c r="R40" i="1"/>
  <c r="S40" i="1" s="1"/>
  <c r="T40" i="1" s="1"/>
  <c r="K40" i="1"/>
  <c r="J40" i="1"/>
  <c r="I40" i="1"/>
  <c r="G40" i="1"/>
  <c r="F40" i="1"/>
  <c r="E40" i="1"/>
  <c r="L58" i="1"/>
  <c r="L40" i="1"/>
  <c r="S73" i="1"/>
  <c r="R7" i="1"/>
  <c r="R22" i="1"/>
  <c r="O85" i="1"/>
  <c r="P85" i="1" s="1"/>
  <c r="K7" i="1"/>
  <c r="J16" i="1"/>
  <c r="J19" i="1"/>
  <c r="K22" i="1"/>
  <c r="J31" i="1"/>
  <c r="J34" i="1"/>
  <c r="L34" i="1" s="1"/>
  <c r="O19" i="1" s="1"/>
  <c r="P19" i="1" s="1"/>
  <c r="J28" i="1"/>
  <c r="I31" i="1"/>
  <c r="I28" i="1"/>
  <c r="I25" i="1"/>
  <c r="I22" i="1"/>
  <c r="I34" i="1"/>
  <c r="I16" i="1"/>
  <c r="I13" i="1"/>
  <c r="I19" i="1"/>
  <c r="I10" i="1"/>
  <c r="I7" i="1"/>
  <c r="G22" i="1"/>
  <c r="G7" i="1"/>
  <c r="F31" i="1"/>
  <c r="F34" i="1"/>
  <c r="F28" i="1"/>
  <c r="L28" i="1" s="1"/>
  <c r="E34" i="1"/>
  <c r="E31" i="1"/>
  <c r="E28" i="1"/>
  <c r="E25" i="1"/>
  <c r="E22" i="1"/>
  <c r="E19" i="1"/>
  <c r="E16" i="1"/>
  <c r="E13" i="1"/>
  <c r="E10" i="1"/>
  <c r="E7" i="1"/>
  <c r="F19" i="1"/>
  <c r="F16" i="1"/>
  <c r="L16" i="1" s="1"/>
  <c r="F13" i="1"/>
  <c r="L19" i="1"/>
  <c r="T170" i="1"/>
  <c r="T73" i="1"/>
  <c r="L31" i="1"/>
  <c r="J25" i="1"/>
  <c r="F25" i="1"/>
  <c r="J22" i="1"/>
  <c r="L22" i="1" s="1"/>
  <c r="M22" i="1" s="1"/>
  <c r="F22" i="1"/>
  <c r="J13" i="1"/>
  <c r="J10" i="1"/>
  <c r="F10" i="1"/>
  <c r="J7" i="1"/>
  <c r="F7" i="1"/>
  <c r="L25" i="1"/>
  <c r="L13" i="1"/>
  <c r="L10" i="1"/>
  <c r="O10" i="1"/>
  <c r="P10" i="1" s="1"/>
  <c r="O85" i="4" l="1"/>
  <c r="M187" i="4"/>
  <c r="N172" i="4" s="1"/>
  <c r="O82" i="1"/>
  <c r="P82" i="1" s="1"/>
  <c r="M73" i="1"/>
  <c r="M40" i="1"/>
  <c r="N40" i="1" s="1"/>
  <c r="N7" i="2"/>
  <c r="M7" i="4"/>
  <c r="O7" i="4"/>
  <c r="P7" i="4" s="1"/>
  <c r="M119" i="1"/>
  <c r="O40" i="1"/>
  <c r="P40" i="1" s="1"/>
  <c r="Q40" i="1" s="1"/>
  <c r="M139" i="3"/>
  <c r="O139" i="3"/>
  <c r="P139" i="3" s="1"/>
  <c r="Q139" i="3" s="1"/>
  <c r="O139" i="4"/>
  <c r="P139" i="4" s="1"/>
  <c r="M88" i="2"/>
  <c r="O112" i="2"/>
  <c r="P112" i="2" s="1"/>
  <c r="Q106" i="2" s="1"/>
  <c r="O16" i="3"/>
  <c r="P16" i="3" s="1"/>
  <c r="O16" i="1"/>
  <c r="P16" i="1" s="1"/>
  <c r="O46" i="2"/>
  <c r="P46" i="2" s="1"/>
  <c r="M40" i="4"/>
  <c r="O13" i="2"/>
  <c r="P13" i="2" s="1"/>
  <c r="O7" i="2"/>
  <c r="P7" i="2" s="1"/>
  <c r="Q7" i="2" s="1"/>
  <c r="M7" i="2"/>
  <c r="O19" i="2"/>
  <c r="P19" i="2" s="1"/>
  <c r="O73" i="4"/>
  <c r="P73" i="4" s="1"/>
  <c r="M73" i="4"/>
  <c r="S106" i="4"/>
  <c r="T106" i="4" s="1"/>
  <c r="O181" i="4"/>
  <c r="P181" i="4" s="1"/>
  <c r="O73" i="2"/>
  <c r="P73" i="2" s="1"/>
  <c r="M73" i="3"/>
  <c r="O115" i="3"/>
  <c r="P115" i="3" s="1"/>
  <c r="S172" i="3"/>
  <c r="T172" i="3" s="1"/>
  <c r="O143" i="1"/>
  <c r="P143" i="1" s="1"/>
  <c r="O73" i="1"/>
  <c r="P73" i="1" s="1"/>
  <c r="Q73" i="1" s="1"/>
  <c r="S73" i="3"/>
  <c r="T73" i="3" s="1"/>
  <c r="O52" i="3"/>
  <c r="P52" i="3" s="1"/>
  <c r="M40" i="3"/>
  <c r="O46" i="3"/>
  <c r="P46" i="3" s="1"/>
  <c r="Q40" i="3" s="1"/>
  <c r="O85" i="3"/>
  <c r="P85" i="3" s="1"/>
  <c r="L82" i="4"/>
  <c r="O82" i="4" s="1"/>
  <c r="P82" i="4" s="1"/>
  <c r="O115" i="4"/>
  <c r="L124" i="4"/>
  <c r="M121" i="4" s="1"/>
  <c r="O175" i="4"/>
  <c r="P175" i="4" s="1"/>
  <c r="Q172" i="4" s="1"/>
  <c r="O145" i="4"/>
  <c r="P145" i="4" s="1"/>
  <c r="M154" i="4"/>
  <c r="O172" i="2"/>
  <c r="P172" i="2" s="1"/>
  <c r="Q172" i="2" s="1"/>
  <c r="O13" i="1"/>
  <c r="P13" i="1" s="1"/>
  <c r="L7" i="1"/>
  <c r="L196" i="4"/>
  <c r="S137" i="1"/>
  <c r="T137" i="1" s="1"/>
  <c r="L151" i="3"/>
  <c r="O151" i="3" s="1"/>
  <c r="P151" i="3" s="1"/>
  <c r="M154" i="3"/>
  <c r="S106" i="2"/>
  <c r="L127" i="2"/>
  <c r="M121" i="2" s="1"/>
  <c r="O145" i="2"/>
  <c r="P145" i="2" s="1"/>
  <c r="L139" i="2"/>
  <c r="L199" i="2"/>
  <c r="O184" i="2" s="1"/>
  <c r="P184" i="2" s="1"/>
  <c r="L7" i="3"/>
  <c r="O182" i="1"/>
  <c r="P182" i="1" s="1"/>
  <c r="Q170" i="1"/>
  <c r="M170" i="1"/>
  <c r="N170" i="1" s="1"/>
  <c r="S7" i="1"/>
  <c r="T7" i="1" s="1"/>
  <c r="L79" i="4"/>
  <c r="O79" i="4" s="1"/>
  <c r="P79" i="4" s="1"/>
  <c r="S73" i="4"/>
  <c r="T73" i="4" s="1"/>
  <c r="L100" i="4"/>
  <c r="M88" i="4" s="1"/>
  <c r="L142" i="4"/>
  <c r="O142" i="4" s="1"/>
  <c r="P142" i="4" s="1"/>
  <c r="O104" i="1"/>
  <c r="P104" i="1" s="1"/>
  <c r="O43" i="2"/>
  <c r="P43" i="2" s="1"/>
  <c r="O151" i="2"/>
  <c r="P151" i="2" s="1"/>
  <c r="T106" i="2"/>
  <c r="T172" i="2"/>
  <c r="T40" i="2"/>
  <c r="P82" i="2"/>
  <c r="P49" i="2"/>
  <c r="L91" i="3"/>
  <c r="O76" i="3" s="1"/>
  <c r="P76" i="3" s="1"/>
  <c r="M152" i="1"/>
  <c r="L116" i="1"/>
  <c r="L85" i="2"/>
  <c r="L160" i="2"/>
  <c r="M154" i="2" s="1"/>
  <c r="L190" i="2"/>
  <c r="O175" i="2" s="1"/>
  <c r="P175" i="2" s="1"/>
  <c r="L31" i="3"/>
  <c r="M22" i="3"/>
  <c r="L187" i="3"/>
  <c r="L140" i="1"/>
  <c r="O140" i="1" s="1"/>
  <c r="P140" i="1" s="1"/>
  <c r="L61" i="4"/>
  <c r="L118" i="4"/>
  <c r="O118" i="4" s="1"/>
  <c r="P118" i="4" s="1"/>
  <c r="L22" i="4"/>
  <c r="M22" i="4" s="1"/>
  <c r="P115" i="4"/>
  <c r="P85" i="4"/>
  <c r="L88" i="1"/>
  <c r="M88" i="1" s="1"/>
  <c r="N73" i="1" s="1"/>
  <c r="W73" i="1" s="1"/>
  <c r="L67" i="2"/>
  <c r="L115" i="2"/>
  <c r="O115" i="2" s="1"/>
  <c r="P115" i="2" s="1"/>
  <c r="L193" i="2"/>
  <c r="O178" i="2" s="1"/>
  <c r="P178" i="2" s="1"/>
  <c r="L61" i="3"/>
  <c r="M55" i="3" s="1"/>
  <c r="N40" i="3" s="1"/>
  <c r="L88" i="3"/>
  <c r="M88" i="3" s="1"/>
  <c r="N73" i="3" s="1"/>
  <c r="W73" i="3" s="1"/>
  <c r="L112" i="3"/>
  <c r="L130" i="3"/>
  <c r="M121" i="3" s="1"/>
  <c r="M172" i="3"/>
  <c r="L137" i="1"/>
  <c r="L181" i="3"/>
  <c r="O181" i="3" s="1"/>
  <c r="P181" i="3" s="1"/>
  <c r="L149" i="1"/>
  <c r="O149" i="1" s="1"/>
  <c r="P149" i="1" s="1"/>
  <c r="W170" i="1" l="1"/>
  <c r="U170" i="1"/>
  <c r="V170" i="1" s="1"/>
  <c r="W40" i="1"/>
  <c r="U40" i="1"/>
  <c r="V40" i="1" s="1"/>
  <c r="U7" i="2"/>
  <c r="V7" i="2" s="1"/>
  <c r="W7" i="2"/>
  <c r="N139" i="3"/>
  <c r="O73" i="3"/>
  <c r="P73" i="3" s="1"/>
  <c r="Q73" i="3" s="1"/>
  <c r="Q73" i="4"/>
  <c r="Q139" i="4"/>
  <c r="N7" i="4"/>
  <c r="U73" i="1"/>
  <c r="V73" i="1" s="1"/>
  <c r="N73" i="4"/>
  <c r="O7" i="3"/>
  <c r="P7" i="3" s="1"/>
  <c r="Q7" i="3" s="1"/>
  <c r="M7" i="3"/>
  <c r="M139" i="4"/>
  <c r="N139" i="4" s="1"/>
  <c r="N104" i="1"/>
  <c r="W40" i="3"/>
  <c r="U40" i="3"/>
  <c r="V40" i="3" s="1"/>
  <c r="O46" i="4"/>
  <c r="P46" i="4" s="1"/>
  <c r="Q40" i="4" s="1"/>
  <c r="M55" i="4"/>
  <c r="N40" i="4" s="1"/>
  <c r="M104" i="1"/>
  <c r="O116" i="1"/>
  <c r="P116" i="1" s="1"/>
  <c r="M106" i="3"/>
  <c r="N106" i="3" s="1"/>
  <c r="O112" i="3"/>
  <c r="P112" i="3" s="1"/>
  <c r="Q106" i="3" s="1"/>
  <c r="M187" i="3"/>
  <c r="N172" i="3" s="1"/>
  <c r="O172" i="3"/>
  <c r="P172" i="3" s="1"/>
  <c r="Q172" i="3" s="1"/>
  <c r="N137" i="1"/>
  <c r="Q40" i="2"/>
  <c r="O7" i="1"/>
  <c r="P7" i="1" s="1"/>
  <c r="Q7" i="1" s="1"/>
  <c r="M7" i="1"/>
  <c r="N7" i="1" s="1"/>
  <c r="M106" i="2"/>
  <c r="N106" i="2" s="1"/>
  <c r="M187" i="2"/>
  <c r="N172" i="2" s="1"/>
  <c r="M106" i="4"/>
  <c r="U73" i="3"/>
  <c r="V73" i="3" s="1"/>
  <c r="O109" i="4"/>
  <c r="P109" i="4" s="1"/>
  <c r="Q106" i="4" s="1"/>
  <c r="O137" i="1"/>
  <c r="P137" i="1" s="1"/>
  <c r="Q137" i="1" s="1"/>
  <c r="M137" i="1"/>
  <c r="O52" i="2"/>
  <c r="P52" i="2" s="1"/>
  <c r="M55" i="2"/>
  <c r="N40" i="2" s="1"/>
  <c r="N7" i="3"/>
  <c r="M73" i="2"/>
  <c r="O85" i="2"/>
  <c r="P85" i="2" s="1"/>
  <c r="Q104" i="1"/>
  <c r="M139" i="2"/>
  <c r="N139" i="2" s="1"/>
  <c r="O139" i="2"/>
  <c r="P139" i="2" s="1"/>
  <c r="Q139" i="2" s="1"/>
  <c r="N106" i="4"/>
  <c r="Q73" i="2"/>
  <c r="N73" i="2"/>
  <c r="O26" i="4"/>
  <c r="Q7" i="4"/>
  <c r="U172" i="4"/>
  <c r="V172" i="4" s="1"/>
  <c r="W172" i="4"/>
  <c r="W139" i="2" l="1"/>
  <c r="U139" i="2"/>
  <c r="V139" i="2" s="1"/>
  <c r="W106" i="2"/>
  <c r="U106" i="2"/>
  <c r="V106" i="2" s="1"/>
  <c r="W106" i="3"/>
  <c r="U106" i="3"/>
  <c r="V106" i="3" s="1"/>
  <c r="W139" i="4"/>
  <c r="U139" i="4"/>
  <c r="V139" i="4" s="1"/>
  <c r="W106" i="4"/>
  <c r="U106" i="4"/>
  <c r="V106" i="4" s="1"/>
  <c r="W40" i="2"/>
  <c r="U40" i="2"/>
  <c r="V40" i="2" s="1"/>
  <c r="W137" i="1"/>
  <c r="U137" i="1"/>
  <c r="V137" i="1" s="1"/>
  <c r="U7" i="3"/>
  <c r="V7" i="3" s="1"/>
  <c r="W7" i="3"/>
  <c r="W172" i="2"/>
  <c r="U172" i="2"/>
  <c r="V172" i="2" s="1"/>
  <c r="W40" i="4"/>
  <c r="U40" i="4"/>
  <c r="V40" i="4" s="1"/>
  <c r="W104" i="1"/>
  <c r="U104" i="1"/>
  <c r="V104" i="1" s="1"/>
  <c r="W73" i="4"/>
  <c r="U73" i="4"/>
  <c r="V73" i="4" s="1"/>
  <c r="W7" i="1"/>
  <c r="U7" i="1"/>
  <c r="V7" i="1" s="1"/>
  <c r="W7" i="4"/>
  <c r="U7" i="4"/>
  <c r="V7" i="4" s="1"/>
  <c r="W139" i="3"/>
  <c r="U139" i="3"/>
  <c r="V139" i="3" s="1"/>
  <c r="W73" i="2"/>
  <c r="U73" i="2"/>
  <c r="V73" i="2" s="1"/>
  <c r="W172" i="3"/>
  <c r="U172" i="3"/>
  <c r="V172" i="3" s="1"/>
</calcChain>
</file>

<file path=xl/sharedStrings.xml><?xml version="1.0" encoding="utf-8"?>
<sst xmlns="http://schemas.openxmlformats.org/spreadsheetml/2006/main" count="514" uniqueCount="51">
  <si>
    <t>SD alvo</t>
  </si>
  <si>
    <t>Media/Rep Biol.</t>
  </si>
  <si>
    <t>Var alvo</t>
  </si>
  <si>
    <t>SD end.</t>
  </si>
  <si>
    <t>∆Ct</t>
  </si>
  <si>
    <t>∆Ct SD</t>
  </si>
  <si>
    <t>SD(Mock x Inoc)</t>
    <phoneticPr fontId="0" type="noConversion"/>
  </si>
  <si>
    <t>∆∆Ct</t>
  </si>
  <si>
    <t>RQ</t>
  </si>
  <si>
    <t>RQ média</t>
  </si>
  <si>
    <t>∆Ct mean G</t>
  </si>
  <si>
    <t>∆∆Ct mean G</t>
  </si>
  <si>
    <t>RQ mean G</t>
  </si>
  <si>
    <t>tcalc</t>
  </si>
  <si>
    <t>p&gt;tcalc</t>
  </si>
  <si>
    <t>Standart Error</t>
    <phoneticPr fontId="0" type="noConversion"/>
  </si>
  <si>
    <t>&gt;0.05% Aceita Ho</t>
    <phoneticPr fontId="0" type="noConversion"/>
  </si>
  <si>
    <t>Aceita H0: não há diferença entre os trat alfa=5%</t>
  </si>
  <si>
    <t>Rep. 1</t>
  </si>
  <si>
    <t>Rep. 2</t>
  </si>
  <si>
    <t>Rep. 3</t>
  </si>
  <si>
    <t>Glyma.13g194600</t>
  </si>
  <si>
    <t>Tratamento</t>
  </si>
  <si>
    <t>INOC</t>
  </si>
  <si>
    <t>MOC</t>
  </si>
  <si>
    <t>Rep. 4</t>
  </si>
  <si>
    <t>Rep. 5</t>
  </si>
  <si>
    <t>Eficiência End.:</t>
  </si>
  <si>
    <t>Eficiência Alvo:</t>
  </si>
  <si>
    <t>Alvo</t>
  </si>
  <si>
    <t>Endógeno</t>
  </si>
  <si>
    <t>Var Endógeno</t>
  </si>
  <si>
    <t>Glyma.13g194700</t>
  </si>
  <si>
    <t>Glyma.13g194800</t>
  </si>
  <si>
    <t>Undetermined</t>
  </si>
  <si>
    <t xml:space="preserve"> PI595099 1DPI</t>
  </si>
  <si>
    <t>BRS133 6 DPI</t>
  </si>
  <si>
    <t>BRS133 2DPI</t>
  </si>
  <si>
    <t>BRS133 -1DPI</t>
  </si>
  <si>
    <t>PI595099 6DPI</t>
  </si>
  <si>
    <t>PI595099 2DPI</t>
  </si>
  <si>
    <t>1dpi</t>
  </si>
  <si>
    <t>2dpi</t>
  </si>
  <si>
    <t>6dpi</t>
  </si>
  <si>
    <t>PI595099</t>
  </si>
  <si>
    <t>BRS133</t>
  </si>
  <si>
    <t>Glyma.13g194900</t>
  </si>
  <si>
    <t>RQ Mean</t>
  </si>
  <si>
    <t>RQ mean (log2)</t>
  </si>
  <si>
    <t>Tratament</t>
  </si>
  <si>
    <t>Endogen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</si>
</sst>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22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 Narrow"/>
      <family val="2"/>
    </font>
    <font>
      <sz val="10"/>
      <color indexed="8"/>
      <name val="Arial Narrow"/>
      <family val="2"/>
    </font>
    <font>
      <sz val="10"/>
      <color indexed="8"/>
      <name val="Arial"/>
      <family val="2"/>
    </font>
    <font>
      <sz val="9"/>
      <color rgb="FFFF0000"/>
      <name val="Arial Narrow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FFFF00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rgb="FF00B050"/>
      <name val="Arial Narrow"/>
      <family val="2"/>
    </font>
    <font>
      <sz val="10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2" fontId="1" fillId="2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65" fontId="11" fillId="0" borderId="4" xfId="0" applyNumberFormat="1" applyFont="1" applyBorder="1" applyAlignment="1">
      <alignment horizontal="center"/>
    </xf>
    <xf numFmtId="0" fontId="3" fillId="0" borderId="6" xfId="0" applyFont="1" applyBorder="1"/>
    <xf numFmtId="165" fontId="6" fillId="0" borderId="7" xfId="0" applyNumberFormat="1" applyFont="1" applyBorder="1" applyAlignment="1">
      <alignment horizontal="center"/>
    </xf>
    <xf numFmtId="165" fontId="6" fillId="0" borderId="8" xfId="0" applyNumberFormat="1" applyFont="1" applyFill="1" applyBorder="1" applyAlignment="1">
      <alignment horizontal="center"/>
    </xf>
    <xf numFmtId="165" fontId="6" fillId="0" borderId="9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0" fillId="0" borderId="10" xfId="0" applyBorder="1"/>
    <xf numFmtId="165" fontId="6" fillId="0" borderId="0" xfId="0" applyNumberFormat="1" applyFont="1" applyFill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5" fontId="6" fillId="0" borderId="7" xfId="0" applyNumberFormat="1" applyFont="1" applyFill="1" applyBorder="1" applyAlignment="1">
      <alignment horizontal="center"/>
    </xf>
    <xf numFmtId="165" fontId="6" fillId="0" borderId="14" xfId="0" applyNumberFormat="1" applyFont="1" applyBorder="1" applyAlignment="1">
      <alignment horizontal="center"/>
    </xf>
    <xf numFmtId="165" fontId="6" fillId="0" borderId="14" xfId="0" applyNumberFormat="1" applyFont="1" applyFill="1" applyBorder="1" applyAlignment="1">
      <alignment horizontal="center"/>
    </xf>
    <xf numFmtId="165" fontId="6" fillId="0" borderId="16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4" xfId="0" applyFont="1" applyBorder="1"/>
    <xf numFmtId="0" fontId="0" fillId="0" borderId="17" xfId="0" applyBorder="1"/>
    <xf numFmtId="165" fontId="1" fillId="0" borderId="6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6" fillId="0" borderId="10" xfId="0" applyNumberFormat="1" applyFont="1" applyFill="1" applyBorder="1" applyAlignment="1">
      <alignment horizontal="center"/>
    </xf>
    <xf numFmtId="2" fontId="5" fillId="2" borderId="0" xfId="0" applyNumberFormat="1" applyFont="1" applyFill="1" applyAlignment="1">
      <alignment horizontal="left" vertical="center"/>
    </xf>
    <xf numFmtId="165" fontId="6" fillId="3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center"/>
    </xf>
    <xf numFmtId="165" fontId="6" fillId="0" borderId="11" xfId="0" applyNumberFormat="1" applyFont="1" applyFill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19" xfId="0" applyNumberFormat="1" applyFont="1" applyBorder="1" applyAlignment="1">
      <alignment horizontal="center"/>
    </xf>
    <xf numFmtId="165" fontId="6" fillId="0" borderId="20" xfId="0" applyNumberFormat="1" applyFont="1" applyBorder="1" applyAlignment="1">
      <alignment horizontal="center"/>
    </xf>
    <xf numFmtId="0" fontId="7" fillId="0" borderId="20" xfId="0" applyFont="1" applyBorder="1"/>
    <xf numFmtId="0" fontId="7" fillId="0" borderId="2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2" fontId="0" fillId="0" borderId="0" xfId="0" applyNumberFormat="1" applyFont="1"/>
    <xf numFmtId="2" fontId="13" fillId="0" borderId="0" xfId="0" applyNumberFormat="1" applyFont="1"/>
    <xf numFmtId="2" fontId="0" fillId="0" borderId="0" xfId="0" applyNumberFormat="1"/>
    <xf numFmtId="165" fontId="6" fillId="0" borderId="5" xfId="0" applyNumberFormat="1" applyFont="1" applyFill="1" applyBorder="1" applyAlignment="1">
      <alignment horizontal="center"/>
    </xf>
    <xf numFmtId="165" fontId="6" fillId="0" borderId="9" xfId="0" applyNumberFormat="1" applyFont="1" applyFill="1" applyBorder="1" applyAlignment="1">
      <alignment horizontal="center"/>
    </xf>
    <xf numFmtId="165" fontId="6" fillId="0" borderId="18" xfId="0" applyNumberFormat="1" applyFont="1" applyFill="1" applyBorder="1" applyAlignment="1">
      <alignment horizontal="center"/>
    </xf>
    <xf numFmtId="2" fontId="13" fillId="0" borderId="1" xfId="0" applyNumberFormat="1" applyFont="1" applyBorder="1"/>
    <xf numFmtId="2" fontId="13" fillId="0" borderId="8" xfId="0" applyNumberFormat="1" applyFont="1" applyBorder="1"/>
    <xf numFmtId="2" fontId="0" fillId="0" borderId="8" xfId="0" applyNumberFormat="1" applyFont="1" applyBorder="1"/>
    <xf numFmtId="2" fontId="0" fillId="0" borderId="11" xfId="0" applyNumberFormat="1" applyFont="1" applyBorder="1"/>
    <xf numFmtId="2" fontId="0" fillId="0" borderId="1" xfId="0" applyNumberFormat="1" applyBorder="1"/>
    <xf numFmtId="2" fontId="0" fillId="0" borderId="8" xfId="0" applyNumberFormat="1" applyBorder="1"/>
    <xf numFmtId="2" fontId="0" fillId="0" borderId="11" xfId="0" applyNumberFormat="1" applyBorder="1"/>
    <xf numFmtId="165" fontId="6" fillId="0" borderId="21" xfId="0" applyNumberFormat="1" applyFont="1" applyFill="1" applyBorder="1" applyAlignment="1">
      <alignment horizontal="center"/>
    </xf>
    <xf numFmtId="2" fontId="1" fillId="2" borderId="22" xfId="0" applyNumberFormat="1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 applyFont="1" applyBorder="1"/>
    <xf numFmtId="2" fontId="13" fillId="0" borderId="0" xfId="0" applyNumberFormat="1" applyFont="1" applyBorder="1"/>
    <xf numFmtId="0" fontId="0" fillId="0" borderId="25" xfId="0" applyBorder="1"/>
    <xf numFmtId="0" fontId="0" fillId="0" borderId="27" xfId="0" applyBorder="1"/>
    <xf numFmtId="2" fontId="0" fillId="0" borderId="15" xfId="0" applyNumberFormat="1" applyBorder="1"/>
    <xf numFmtId="2" fontId="0" fillId="0" borderId="15" xfId="0" applyNumberFormat="1" applyFont="1" applyBorder="1"/>
    <xf numFmtId="165" fontId="6" fillId="0" borderId="29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0" fillId="0" borderId="30" xfId="0" applyBorder="1"/>
    <xf numFmtId="2" fontId="0" fillId="0" borderId="3" xfId="0" applyNumberFormat="1" applyBorder="1"/>
    <xf numFmtId="2" fontId="0" fillId="0" borderId="3" xfId="0" applyNumberFormat="1" applyFont="1" applyBorder="1"/>
    <xf numFmtId="2" fontId="15" fillId="0" borderId="0" xfId="0" applyNumberFormat="1" applyFont="1"/>
    <xf numFmtId="2" fontId="16" fillId="0" borderId="0" xfId="0" applyNumberFormat="1" applyFont="1"/>
    <xf numFmtId="165" fontId="6" fillId="5" borderId="8" xfId="0" applyNumberFormat="1" applyFont="1" applyFill="1" applyBorder="1" applyAlignment="1">
      <alignment horizontal="center"/>
    </xf>
    <xf numFmtId="165" fontId="6" fillId="5" borderId="9" xfId="0" applyNumberFormat="1" applyFont="1" applyFill="1" applyBorder="1" applyAlignment="1">
      <alignment horizontal="center"/>
    </xf>
    <xf numFmtId="165" fontId="6" fillId="5" borderId="7" xfId="0" applyNumberFormat="1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17" fillId="5" borderId="8" xfId="0" applyFont="1" applyFill="1" applyBorder="1"/>
    <xf numFmtId="0" fontId="16" fillId="5" borderId="10" xfId="0" applyFont="1" applyFill="1" applyBorder="1"/>
    <xf numFmtId="2" fontId="0" fillId="5" borderId="0" xfId="0" applyNumberFormat="1" applyFill="1" applyBorder="1"/>
    <xf numFmtId="165" fontId="6" fillId="5" borderId="0" xfId="0" applyNumberFormat="1" applyFont="1" applyFill="1" applyBorder="1" applyAlignment="1">
      <alignment horizontal="center"/>
    </xf>
    <xf numFmtId="2" fontId="0" fillId="5" borderId="8" xfId="0" applyNumberFormat="1" applyFill="1" applyBorder="1"/>
    <xf numFmtId="165" fontId="6" fillId="5" borderId="10" xfId="0" applyNumberFormat="1" applyFont="1" applyFill="1" applyBorder="1" applyAlignment="1">
      <alignment horizontal="center"/>
    </xf>
    <xf numFmtId="0" fontId="7" fillId="5" borderId="0" xfId="0" applyFont="1" applyFill="1" applyBorder="1"/>
    <xf numFmtId="0" fontId="7" fillId="5" borderId="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0" fillId="5" borderId="25" xfId="0" applyFill="1" applyBorder="1"/>
    <xf numFmtId="165" fontId="6" fillId="0" borderId="29" xfId="0" applyNumberFormat="1" applyFont="1" applyFill="1" applyBorder="1" applyAlignment="1">
      <alignment horizontal="center"/>
    </xf>
    <xf numFmtId="2" fontId="0" fillId="0" borderId="1" xfId="0" applyNumberFormat="1" applyFont="1" applyBorder="1"/>
    <xf numFmtId="2" fontId="13" fillId="0" borderId="11" xfId="0" applyNumberFormat="1" applyFont="1" applyBorder="1"/>
    <xf numFmtId="2" fontId="16" fillId="5" borderId="8" xfId="0" applyNumberFormat="1" applyFont="1" applyFill="1" applyBorder="1"/>
    <xf numFmtId="2" fontId="0" fillId="0" borderId="4" xfId="0" applyNumberFormat="1" applyBorder="1"/>
    <xf numFmtId="165" fontId="1" fillId="0" borderId="3" xfId="0" applyNumberFormat="1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0" fillId="0" borderId="33" xfId="0" applyBorder="1"/>
    <xf numFmtId="2" fontId="0" fillId="0" borderId="14" xfId="0" applyNumberFormat="1" applyBorder="1"/>
    <xf numFmtId="2" fontId="0" fillId="5" borderId="0" xfId="0" applyNumberFormat="1" applyFill="1"/>
    <xf numFmtId="2" fontId="0" fillId="5" borderId="0" xfId="0" applyNumberFormat="1" applyFont="1" applyFill="1" applyBorder="1"/>
    <xf numFmtId="0" fontId="7" fillId="5" borderId="8" xfId="0" applyFont="1" applyFill="1" applyBorder="1"/>
    <xf numFmtId="0" fontId="0" fillId="5" borderId="10" xfId="0" applyFill="1" applyBorder="1"/>
    <xf numFmtId="2" fontId="0" fillId="0" borderId="34" xfId="0" applyNumberFormat="1" applyFont="1" applyBorder="1"/>
    <xf numFmtId="2" fontId="0" fillId="0" borderId="35" xfId="0" applyNumberFormat="1" applyFont="1" applyBorder="1"/>
    <xf numFmtId="2" fontId="13" fillId="0" borderId="35" xfId="0" applyNumberFormat="1" applyFont="1" applyBorder="1"/>
    <xf numFmtId="2" fontId="0" fillId="5" borderId="35" xfId="0" applyNumberFormat="1" applyFont="1" applyFill="1" applyBorder="1"/>
    <xf numFmtId="2" fontId="0" fillId="0" borderId="36" xfId="0" applyNumberFormat="1" applyFont="1" applyBorder="1"/>
    <xf numFmtId="2" fontId="0" fillId="0" borderId="34" xfId="0" applyNumberFormat="1" applyBorder="1"/>
    <xf numFmtId="2" fontId="0" fillId="0" borderId="35" xfId="0" applyNumberFormat="1" applyBorder="1"/>
    <xf numFmtId="2" fontId="0" fillId="5" borderId="35" xfId="0" applyNumberFormat="1" applyFill="1" applyBorder="1"/>
    <xf numFmtId="2" fontId="0" fillId="0" borderId="36" xfId="0" applyNumberFormat="1" applyBorder="1"/>
    <xf numFmtId="2" fontId="13" fillId="0" borderId="34" xfId="0" applyNumberFormat="1" applyFont="1" applyBorder="1"/>
    <xf numFmtId="2" fontId="16" fillId="5" borderId="0" xfId="0" applyNumberFormat="1" applyFont="1" applyFill="1"/>
    <xf numFmtId="2" fontId="13" fillId="5" borderId="1" xfId="0" applyNumberFormat="1" applyFont="1" applyFill="1" applyBorder="1"/>
    <xf numFmtId="165" fontId="6" fillId="5" borderId="4" xfId="0" applyNumberFormat="1" applyFont="1" applyFill="1" applyBorder="1" applyAlignment="1">
      <alignment horizontal="center"/>
    </xf>
    <xf numFmtId="165" fontId="1" fillId="5" borderId="4" xfId="0" applyNumberFormat="1" applyFont="1" applyFill="1" applyBorder="1" applyAlignment="1">
      <alignment horizontal="center"/>
    </xf>
    <xf numFmtId="166" fontId="3" fillId="5" borderId="3" xfId="0" applyNumberFormat="1" applyFont="1" applyFill="1" applyBorder="1" applyAlignment="1">
      <alignment horizontal="center"/>
    </xf>
    <xf numFmtId="165" fontId="7" fillId="5" borderId="4" xfId="0" applyNumberFormat="1" applyFont="1" applyFill="1" applyBorder="1" applyAlignment="1">
      <alignment horizontal="center"/>
    </xf>
    <xf numFmtId="2" fontId="3" fillId="5" borderId="4" xfId="0" applyNumberFormat="1" applyFont="1" applyFill="1" applyBorder="1" applyAlignment="1">
      <alignment horizontal="center"/>
    </xf>
    <xf numFmtId="165" fontId="11" fillId="5" borderId="4" xfId="0" applyNumberFormat="1" applyFont="1" applyFill="1" applyBorder="1" applyAlignment="1">
      <alignment horizontal="center"/>
    </xf>
    <xf numFmtId="0" fontId="3" fillId="5" borderId="6" xfId="0" applyFont="1" applyFill="1" applyBorder="1"/>
    <xf numFmtId="2" fontId="13" fillId="5" borderId="8" xfId="0" applyNumberFormat="1" applyFont="1" applyFill="1" applyBorder="1"/>
    <xf numFmtId="2" fontId="13" fillId="5" borderId="0" xfId="0" applyNumberFormat="1" applyFont="1" applyFill="1" applyBorder="1"/>
    <xf numFmtId="165" fontId="6" fillId="5" borderId="5" xfId="0" applyNumberFormat="1" applyFont="1" applyFill="1" applyBorder="1" applyAlignment="1">
      <alignment horizontal="center"/>
    </xf>
    <xf numFmtId="165" fontId="1" fillId="5" borderId="6" xfId="0" applyNumberFormat="1" applyFont="1" applyFill="1" applyBorder="1" applyAlignment="1">
      <alignment horizontal="center"/>
    </xf>
    <xf numFmtId="165" fontId="1" fillId="5" borderId="0" xfId="0" applyNumberFormat="1" applyFont="1" applyFill="1" applyBorder="1" applyAlignment="1">
      <alignment horizontal="center"/>
    </xf>
    <xf numFmtId="165" fontId="7" fillId="5" borderId="8" xfId="0" applyNumberFormat="1" applyFont="1" applyFill="1" applyBorder="1" applyAlignment="1">
      <alignment horizontal="center"/>
    </xf>
    <xf numFmtId="2" fontId="0" fillId="5" borderId="8" xfId="0" applyNumberFormat="1" applyFont="1" applyFill="1" applyBorder="1"/>
    <xf numFmtId="2" fontId="13" fillId="5" borderId="0" xfId="0" applyNumberFormat="1" applyFont="1" applyFill="1"/>
    <xf numFmtId="165" fontId="6" fillId="5" borderId="14" xfId="0" applyNumberFormat="1" applyFont="1" applyFill="1" applyBorder="1" applyAlignment="1">
      <alignment horizontal="center"/>
    </xf>
    <xf numFmtId="165" fontId="6" fillId="5" borderId="16" xfId="0" applyNumberFormat="1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7" fillId="5" borderId="14" xfId="0" applyFont="1" applyFill="1" applyBorder="1"/>
    <xf numFmtId="0" fontId="0" fillId="5" borderId="17" xfId="0" applyFill="1" applyBorder="1"/>
    <xf numFmtId="165" fontId="6" fillId="5" borderId="11" xfId="0" applyNumberFormat="1" applyFont="1" applyFill="1" applyBorder="1" applyAlignment="1">
      <alignment horizontal="center"/>
    </xf>
    <xf numFmtId="165" fontId="6" fillId="5" borderId="18" xfId="0" applyNumberFormat="1" applyFont="1" applyFill="1" applyBorder="1" applyAlignment="1">
      <alignment horizontal="center"/>
    </xf>
    <xf numFmtId="165" fontId="6" fillId="5" borderId="19" xfId="0" applyNumberFormat="1" applyFont="1" applyFill="1" applyBorder="1" applyAlignment="1">
      <alignment horizontal="center"/>
    </xf>
    <xf numFmtId="165" fontId="6" fillId="5" borderId="20" xfId="0" applyNumberFormat="1" applyFont="1" applyFill="1" applyBorder="1" applyAlignment="1">
      <alignment horizontal="center"/>
    </xf>
    <xf numFmtId="0" fontId="7" fillId="5" borderId="20" xfId="0" applyFont="1" applyFill="1" applyBorder="1"/>
    <xf numFmtId="0" fontId="7" fillId="5" borderId="2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0" fillId="5" borderId="27" xfId="0" applyFill="1" applyBorder="1"/>
    <xf numFmtId="2" fontId="13" fillId="5" borderId="35" xfId="0" applyNumberFormat="1" applyFont="1" applyFill="1" applyBorder="1"/>
    <xf numFmtId="2" fontId="0" fillId="5" borderId="15" xfId="0" applyNumberFormat="1" applyFill="1" applyBorder="1"/>
    <xf numFmtId="165" fontId="6" fillId="5" borderId="29" xfId="0" applyNumberFormat="1" applyFont="1" applyFill="1" applyBorder="1" applyAlignment="1">
      <alignment horizontal="center"/>
    </xf>
    <xf numFmtId="165" fontId="6" fillId="5" borderId="17" xfId="0" applyNumberFormat="1" applyFont="1" applyFill="1" applyBorder="1" applyAlignment="1">
      <alignment horizontal="center"/>
    </xf>
    <xf numFmtId="165" fontId="6" fillId="5" borderId="15" xfId="0" applyNumberFormat="1" applyFont="1" applyFill="1" applyBorder="1" applyAlignment="1">
      <alignment horizontal="center"/>
    </xf>
    <xf numFmtId="0" fontId="7" fillId="5" borderId="15" xfId="0" applyFont="1" applyFill="1" applyBorder="1"/>
    <xf numFmtId="0" fontId="7" fillId="5" borderId="15" xfId="0" applyFont="1" applyFill="1" applyBorder="1" applyAlignment="1">
      <alignment horizontal="center"/>
    </xf>
    <xf numFmtId="0" fontId="0" fillId="5" borderId="30" xfId="0" applyFill="1" applyBorder="1"/>
    <xf numFmtId="2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65" fontId="20" fillId="0" borderId="4" xfId="0" applyNumberFormat="1" applyFont="1" applyFill="1" applyBorder="1" applyAlignment="1">
      <alignment horizontal="center"/>
    </xf>
    <xf numFmtId="165" fontId="19" fillId="0" borderId="4" xfId="0" applyNumberFormat="1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5" borderId="0" xfId="0" applyFont="1" applyFill="1" applyBorder="1" applyAlignment="1">
      <alignment horizontal="center"/>
    </xf>
    <xf numFmtId="0" fontId="19" fillId="5" borderId="15" xfId="0" applyFont="1" applyFill="1" applyBorder="1" applyAlignment="1">
      <alignment horizontal="center"/>
    </xf>
    <xf numFmtId="165" fontId="19" fillId="0" borderId="8" xfId="0" applyNumberFormat="1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21" fillId="0" borderId="0" xfId="0" applyFont="1"/>
    <xf numFmtId="0" fontId="19" fillId="0" borderId="15" xfId="0" applyFont="1" applyBorder="1" applyAlignment="1">
      <alignment horizontal="center"/>
    </xf>
    <xf numFmtId="0" fontId="19" fillId="5" borderId="8" xfId="0" applyFont="1" applyFill="1" applyBorder="1" applyAlignment="1">
      <alignment horizontal="center"/>
    </xf>
    <xf numFmtId="165" fontId="19" fillId="5" borderId="4" xfId="0" applyNumberFormat="1" applyFont="1" applyFill="1" applyBorder="1" applyAlignment="1">
      <alignment horizontal="center"/>
    </xf>
    <xf numFmtId="165" fontId="19" fillId="5" borderId="8" xfId="0" applyNumberFormat="1" applyFont="1" applyFill="1" applyBorder="1" applyAlignment="1">
      <alignment horizontal="center"/>
    </xf>
    <xf numFmtId="0" fontId="19" fillId="5" borderId="14" xfId="0" applyFont="1" applyFill="1" applyBorder="1" applyAlignment="1">
      <alignment horizontal="center"/>
    </xf>
    <xf numFmtId="0" fontId="19" fillId="5" borderId="20" xfId="0" applyFont="1" applyFill="1" applyBorder="1" applyAlignment="1">
      <alignment horizontal="center"/>
    </xf>
    <xf numFmtId="0" fontId="19" fillId="5" borderId="7" xfId="0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0" fillId="0" borderId="40" xfId="0" applyBorder="1"/>
    <xf numFmtId="165" fontId="19" fillId="0" borderId="40" xfId="0" applyNumberFormat="1" applyFont="1" applyBorder="1" applyAlignment="1">
      <alignment horizontal="center"/>
    </xf>
    <xf numFmtId="165" fontId="19" fillId="5" borderId="40" xfId="0" applyNumberFormat="1" applyFont="1" applyFill="1" applyBorder="1" applyAlignment="1">
      <alignment horizont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/>
    </xf>
    <xf numFmtId="165" fontId="6" fillId="0" borderId="14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165" fontId="6" fillId="5" borderId="8" xfId="0" applyNumberFormat="1" applyFont="1" applyFill="1" applyBorder="1" applyAlignment="1">
      <alignment horizontal="center" vertical="center"/>
    </xf>
    <xf numFmtId="165" fontId="6" fillId="5" borderId="1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6" fillId="5" borderId="14" xfId="0" applyNumberFormat="1" applyFont="1" applyFill="1" applyBorder="1" applyAlignment="1">
      <alignment horizontal="center" vertical="center"/>
    </xf>
    <xf numFmtId="165" fontId="6" fillId="5" borderId="34" xfId="0" applyNumberFormat="1" applyFont="1" applyFill="1" applyBorder="1" applyAlignment="1">
      <alignment horizontal="center" vertical="center"/>
    </xf>
    <xf numFmtId="165" fontId="6" fillId="5" borderId="35" xfId="0" applyNumberFormat="1" applyFont="1" applyFill="1" applyBorder="1" applyAlignment="1">
      <alignment horizontal="center" vertical="center"/>
    </xf>
    <xf numFmtId="165" fontId="6" fillId="5" borderId="36" xfId="0" applyNumberFormat="1" applyFont="1" applyFill="1" applyBorder="1" applyAlignment="1">
      <alignment horizontal="center" vertical="center"/>
    </xf>
    <xf numFmtId="165" fontId="14" fillId="4" borderId="31" xfId="0" applyNumberFormat="1" applyFont="1" applyFill="1" applyBorder="1" applyAlignment="1">
      <alignment horizontal="center" vertical="center"/>
    </xf>
    <xf numFmtId="165" fontId="14" fillId="4" borderId="32" xfId="0" applyNumberFormat="1" applyFont="1" applyFill="1" applyBorder="1" applyAlignment="1">
      <alignment horizontal="center" vertical="center"/>
    </xf>
    <xf numFmtId="165" fontId="12" fillId="0" borderId="21" xfId="0" applyNumberFormat="1" applyFont="1" applyBorder="1" applyAlignment="1">
      <alignment horizontal="center" vertical="center"/>
    </xf>
    <xf numFmtId="165" fontId="12" fillId="0" borderId="24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5" fontId="14" fillId="4" borderId="21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2" fillId="0" borderId="12" xfId="0" applyNumberFormat="1" applyFont="1" applyBorder="1" applyAlignment="1">
      <alignment horizontal="center" vertical="center"/>
    </xf>
    <xf numFmtId="165" fontId="14" fillId="4" borderId="38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0" borderId="39" xfId="0" applyNumberFormat="1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12" fillId="0" borderId="34" xfId="0" applyNumberFormat="1" applyFont="1" applyBorder="1" applyAlignment="1">
      <alignment horizontal="center" vertical="center"/>
    </xf>
    <xf numFmtId="165" fontId="12" fillId="0" borderId="35" xfId="0" applyNumberFormat="1" applyFont="1" applyBorder="1" applyAlignment="1">
      <alignment horizontal="center" vertical="center"/>
    </xf>
    <xf numFmtId="165" fontId="12" fillId="0" borderId="36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165" fontId="6" fillId="5" borderId="37" xfId="0" applyNumberFormat="1" applyFont="1" applyFill="1" applyBorder="1" applyAlignment="1">
      <alignment horizontal="center" vertical="center"/>
    </xf>
    <xf numFmtId="165" fontId="6" fillId="5" borderId="9" xfId="0" applyNumberFormat="1" applyFont="1" applyFill="1" applyBorder="1" applyAlignment="1">
      <alignment horizontal="center" vertical="center"/>
    </xf>
    <xf numFmtId="165" fontId="6" fillId="5" borderId="29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165" fontId="6" fillId="5" borderId="7" xfId="0" applyNumberFormat="1" applyFont="1" applyFill="1" applyBorder="1" applyAlignment="1">
      <alignment horizontal="center" vertical="center"/>
    </xf>
    <xf numFmtId="165" fontId="6" fillId="5" borderId="12" xfId="0" applyNumberFormat="1" applyFont="1" applyFill="1" applyBorder="1" applyAlignment="1">
      <alignment horizontal="center" vertical="center"/>
    </xf>
    <xf numFmtId="165" fontId="6" fillId="0" borderId="29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left"/>
    </xf>
    <xf numFmtId="165" fontId="6" fillId="5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Pi595099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Glyma.13g194600!$Z$1:$Z$3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(Glyma.13g194600!$Q$7,Glyma.13g194600!$Q$40,Glyma.13g194600!$Q$73)</c:f>
              <c:numCache>
                <c:formatCode>0.000</c:formatCode>
                <c:ptCount val="3"/>
                <c:pt idx="0">
                  <c:v>1.8503016172373119</c:v>
                </c:pt>
                <c:pt idx="1">
                  <c:v>58.129604155243058</c:v>
                </c:pt>
                <c:pt idx="2">
                  <c:v>1.0752240658562693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30-4B2D-8537-6BDAFCFC23E4}"/>
            </c:ext>
          </c:extLst>
        </c:ser>
        <c:ser>
          <c:idx val="1"/>
          <c:order val="1"/>
          <c:tx>
            <c:v>BRS133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(Glyma.13g194600!$Q$104,Glyma.13g194600!$Q$137,Glyma.13g194600!$Q$170)</c:f>
              <c:numCache>
                <c:formatCode>0.000</c:formatCode>
                <c:ptCount val="3"/>
                <c:pt idx="0">
                  <c:v>0.67382571740238939</c:v>
                </c:pt>
                <c:pt idx="1">
                  <c:v>0.96130473723584509</c:v>
                </c:pt>
                <c:pt idx="2">
                  <c:v>3.5312203368555419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30-4B2D-8537-6BDAFCFC2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65344"/>
        <c:axId val="210965904"/>
      </c:lineChart>
      <c:catAx>
        <c:axId val="2109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965904"/>
        <c:crosses val="autoZero"/>
        <c:auto val="1"/>
        <c:lblAlgn val="ctr"/>
        <c:lblOffset val="100"/>
        <c:noMultiLvlLbl val="0"/>
      </c:catAx>
      <c:valAx>
        <c:axId val="21096590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96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Glyma.13g194600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4270056772805192"/>
          <c:y val="0.17171296296296296"/>
          <c:w val="0.65439783342253943"/>
          <c:h val="0.74847477398658502"/>
        </c:manualLayout>
      </c:layout>
      <c:lineChart>
        <c:grouping val="standard"/>
        <c:varyColors val="0"/>
        <c:ser>
          <c:idx val="0"/>
          <c:order val="0"/>
          <c:tx>
            <c:strRef>
              <c:f>Glyma.13g194600!$AC$26</c:f>
              <c:strCache>
                <c:ptCount val="1"/>
                <c:pt idx="0">
                  <c:v>PI595099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Glyma.13g194600!$AD$26:$AD$28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Glyma.13g194600!$AF$26:$AF$28</c:f>
              <c:numCache>
                <c:formatCode>General</c:formatCode>
                <c:ptCount val="3"/>
                <c:pt idx="0">
                  <c:v>0.88776046329532587</c:v>
                </c:pt>
                <c:pt idx="1">
                  <c:v>5.8612011791803296</c:v>
                </c:pt>
                <c:pt idx="2">
                  <c:v>0.10463733424767065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1-422D-87CD-2C3F541A3FF1}"/>
            </c:ext>
          </c:extLst>
        </c:ser>
        <c:ser>
          <c:idx val="1"/>
          <c:order val="1"/>
          <c:tx>
            <c:strRef>
              <c:f>Glyma.13g194600!$AC$29</c:f>
              <c:strCache>
                <c:ptCount val="1"/>
                <c:pt idx="0">
                  <c:v>BRS133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Glyma.13g194600!$AF$29:$AF$31</c:f>
              <c:numCache>
                <c:formatCode>General</c:formatCode>
                <c:ptCount val="3"/>
                <c:pt idx="0">
                  <c:v>-0.56955260311386968</c:v>
                </c:pt>
                <c:pt idx="1">
                  <c:v>-5.6934251601830015E-2</c:v>
                </c:pt>
                <c:pt idx="2">
                  <c:v>1.8201668434626497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1-422D-87CD-2C3F541A3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610144"/>
        <c:axId val="258459760"/>
      </c:lineChart>
      <c:catAx>
        <c:axId val="35061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8459760"/>
        <c:crosses val="autoZero"/>
        <c:auto val="1"/>
        <c:lblAlgn val="ctr"/>
        <c:lblOffset val="600"/>
        <c:noMultiLvlLbl val="0"/>
      </c:catAx>
      <c:valAx>
        <c:axId val="25845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RQ</a:t>
                </a:r>
                <a:r>
                  <a:rPr lang="pt-BR" baseline="0"/>
                  <a:t> Mean (log2)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61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PI595099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Glyma.13g194700!$Y$1:$Y$3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(Glyma.13g194700!$Q$7,Glyma.13g194700!$Q$40,Glyma.13g194700!$Q$73)</c:f>
              <c:numCache>
                <c:formatCode>0.000</c:formatCode>
                <c:ptCount val="3"/>
                <c:pt idx="0">
                  <c:v>0.97209911613776145</c:v>
                </c:pt>
                <c:pt idx="1">
                  <c:v>7.2036262932955903</c:v>
                </c:pt>
                <c:pt idx="2">
                  <c:v>2.1385758722998647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48-4EE3-8CC5-33C34514605D}"/>
            </c:ext>
          </c:extLst>
        </c:ser>
        <c:ser>
          <c:idx val="1"/>
          <c:order val="1"/>
          <c:tx>
            <c:v>BRS133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Glyma.13g194700!$Y$1:$Y$3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(Glyma.13g194700!$Q$106,Glyma.13g194700!$Q$139,Glyma.13g194700!$Q$172)</c:f>
              <c:numCache>
                <c:formatCode>0.000</c:formatCode>
                <c:ptCount val="3"/>
                <c:pt idx="0">
                  <c:v>0.54761066197272723</c:v>
                </c:pt>
                <c:pt idx="1">
                  <c:v>3.0067582966039552</c:v>
                </c:pt>
                <c:pt idx="2">
                  <c:v>10181.0552598471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48-4EE3-8CC5-33C345146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68704"/>
        <c:axId val="210969264"/>
      </c:lineChart>
      <c:catAx>
        <c:axId val="2109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969264"/>
        <c:crosses val="autoZero"/>
        <c:auto val="1"/>
        <c:lblAlgn val="ctr"/>
        <c:lblOffset val="100"/>
        <c:noMultiLvlLbl val="0"/>
      </c:catAx>
      <c:valAx>
        <c:axId val="21096926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96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Glyma.13g194700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4234610568373435"/>
          <c:y val="0.17171296296296296"/>
          <c:w val="0.70123876726958434"/>
          <c:h val="0.73634587343248759"/>
        </c:manualLayout>
      </c:layout>
      <c:lineChart>
        <c:grouping val="standard"/>
        <c:varyColors val="0"/>
        <c:ser>
          <c:idx val="0"/>
          <c:order val="0"/>
          <c:tx>
            <c:strRef>
              <c:f>Glyma.13g194700!$AB$29</c:f>
              <c:strCache>
                <c:ptCount val="1"/>
                <c:pt idx="0">
                  <c:v>PI595099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Glyma.13g194700!$AC$29:$AC$31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Glyma.13g194700!$AE$29:$AE$31</c:f>
              <c:numCache>
                <c:formatCode>General</c:formatCode>
                <c:ptCount val="3"/>
                <c:pt idx="0">
                  <c:v>-4.0824675016951015E-2</c:v>
                </c:pt>
                <c:pt idx="1">
                  <c:v>2.8487233396570542</c:v>
                </c:pt>
                <c:pt idx="2">
                  <c:v>1.0966503919928361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A0-4CB1-9DA4-73063022569A}"/>
            </c:ext>
          </c:extLst>
        </c:ser>
        <c:ser>
          <c:idx val="1"/>
          <c:order val="1"/>
          <c:tx>
            <c:strRef>
              <c:f>Glyma.13g194700!$AB$32</c:f>
              <c:strCache>
                <c:ptCount val="1"/>
                <c:pt idx="0">
                  <c:v>BRS133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Glyma.13g194700!$AC$29:$AC$31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Glyma.13g194700!$AE$32:$AE$34</c:f>
              <c:numCache>
                <c:formatCode>General</c:formatCode>
                <c:ptCount val="3"/>
                <c:pt idx="0">
                  <c:v>-0.86877755876372798</c:v>
                </c:pt>
                <c:pt idx="1">
                  <c:v>1.5882088990705261</c:v>
                </c:pt>
                <c:pt idx="2">
                  <c:v>13.313599483128746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A0-4CB1-9DA4-730630225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601952"/>
        <c:axId val="359470000"/>
      </c:lineChart>
      <c:catAx>
        <c:axId val="35060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9470000"/>
        <c:crosses val="autoZero"/>
        <c:auto val="1"/>
        <c:lblAlgn val="ctr"/>
        <c:lblOffset val="600"/>
        <c:noMultiLvlLbl val="0"/>
      </c:catAx>
      <c:valAx>
        <c:axId val="359470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0" i="0" baseline="0">
                    <a:effectLst/>
                  </a:rPr>
                  <a:t>RQ Mean (log2)</a:t>
                </a:r>
                <a:endParaRPr lang="pt-BR" sz="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60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PI595099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Glyma.13g194800!$Y$1:$Y$3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(Glyma.13g194800!$Q$7,Glyma.13g194800!$Q$40,Glyma.13g194800!$Q$73)</c:f>
              <c:numCache>
                <c:formatCode>General</c:formatCode>
                <c:ptCount val="3"/>
                <c:pt idx="0" formatCode="0.000">
                  <c:v>0.59330951512531527</c:v>
                </c:pt>
                <c:pt idx="1">
                  <c:v>4.6408324185605272</c:v>
                </c:pt>
                <c:pt idx="2" formatCode="0.000">
                  <c:v>1.5386388900508261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D9-489A-A022-939E955CF317}"/>
            </c:ext>
          </c:extLst>
        </c:ser>
        <c:ser>
          <c:idx val="1"/>
          <c:order val="1"/>
          <c:tx>
            <c:v>BRS133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Glyma.13g194800!$Y$1:$Y$3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(Glyma.13g194800!$Q$106,Glyma.13g194800!$Q$139,Glyma.13g194800!$Q$172)</c:f>
              <c:numCache>
                <c:formatCode>0.000</c:formatCode>
                <c:ptCount val="3"/>
                <c:pt idx="0">
                  <c:v>0.34499675448362188</c:v>
                </c:pt>
                <c:pt idx="1">
                  <c:v>0.92405000975749896</c:v>
                </c:pt>
                <c:pt idx="2">
                  <c:v>214408.91169977566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D9-489A-A022-939E955CF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412256"/>
        <c:axId val="210412816"/>
      </c:lineChart>
      <c:catAx>
        <c:axId val="21041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412816"/>
        <c:crosses val="autoZero"/>
        <c:auto val="1"/>
        <c:lblAlgn val="ctr"/>
        <c:lblOffset val="100"/>
        <c:noMultiLvlLbl val="0"/>
      </c:catAx>
      <c:valAx>
        <c:axId val="210412816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41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Glyma.13g194800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7747033636605465E-2"/>
          <c:y val="0.19254431391824886"/>
          <c:w val="0.78011761990027728"/>
          <c:h val="0.60815543132426553"/>
        </c:manualLayout>
      </c:layout>
      <c:lineChart>
        <c:grouping val="standard"/>
        <c:varyColors val="0"/>
        <c:ser>
          <c:idx val="0"/>
          <c:order val="0"/>
          <c:tx>
            <c:strRef>
              <c:f>Glyma.13g194800!$AC$26</c:f>
              <c:strCache>
                <c:ptCount val="1"/>
                <c:pt idx="0">
                  <c:v>PI595099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Glyma.13g194800!$AD$26:$AD$28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Glyma.13g194800!$AF$26:$AF$28</c:f>
              <c:numCache>
                <c:formatCode>General</c:formatCode>
                <c:ptCount val="3"/>
                <c:pt idx="0">
                  <c:v>-0.75314317486709248</c:v>
                </c:pt>
                <c:pt idx="1">
                  <c:v>2.2143836024258414</c:v>
                </c:pt>
                <c:pt idx="2">
                  <c:v>0.62165467892885196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45-418B-A2CF-5955AF36DA55}"/>
            </c:ext>
          </c:extLst>
        </c:ser>
        <c:ser>
          <c:idx val="1"/>
          <c:order val="1"/>
          <c:tx>
            <c:strRef>
              <c:f>Glyma.13g194800!$AC$29</c:f>
              <c:strCache>
                <c:ptCount val="1"/>
                <c:pt idx="0">
                  <c:v>BRS133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Glyma.13g194800!$AF$29:$AF$31</c:f>
              <c:numCache>
                <c:formatCode>General</c:formatCode>
                <c:ptCount val="3"/>
                <c:pt idx="0">
                  <c:v>-1.5353453049165784</c:v>
                </c:pt>
                <c:pt idx="1">
                  <c:v>-0.11395716221058513</c:v>
                </c:pt>
                <c:pt idx="2">
                  <c:v>17.710005345707668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45-418B-A2CF-5955AF36D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597856"/>
        <c:axId val="361900144"/>
      </c:lineChart>
      <c:catAx>
        <c:axId val="36059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1900144"/>
        <c:crosses val="autoZero"/>
        <c:auto val="1"/>
        <c:lblAlgn val="ctr"/>
        <c:lblOffset val="600"/>
        <c:noMultiLvlLbl val="0"/>
      </c:catAx>
      <c:valAx>
        <c:axId val="361900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RQ</a:t>
                </a:r>
                <a:r>
                  <a:rPr lang="pt-BR" baseline="0"/>
                  <a:t> Mean(log2)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059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PI595099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Glyma.13g194900!$Y$1:$Y$3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(Glyma.13g194900!$Q$7,Glyma.13g194900!$Q$40,Glyma.13g194900!$Q$73)</c:f>
              <c:numCache>
                <c:formatCode>0.000</c:formatCode>
                <c:ptCount val="3"/>
                <c:pt idx="0">
                  <c:v>0.8937294922628134</c:v>
                </c:pt>
                <c:pt idx="1">
                  <c:v>1.1258539304095292</c:v>
                </c:pt>
                <c:pt idx="2">
                  <c:v>1.0023889839984352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01-4771-8A23-AC4366EDDEA9}"/>
            </c:ext>
          </c:extLst>
        </c:ser>
        <c:ser>
          <c:idx val="1"/>
          <c:order val="1"/>
          <c:tx>
            <c:v>BRS133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Glyma.13g194900!$Y$1:$Y$3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(Glyma.13g194900!$Q$106,Glyma.13g194900!$Q$139,Glyma.13g194900!$Q$172)</c:f>
              <c:numCache>
                <c:formatCode>0.000</c:formatCode>
                <c:ptCount val="3"/>
                <c:pt idx="0">
                  <c:v>0.85023587903716868</c:v>
                </c:pt>
                <c:pt idx="1">
                  <c:v>0.81349159001636329</c:v>
                </c:pt>
                <c:pt idx="2">
                  <c:v>3.8655243248159707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01-4771-8A23-AC4366EDD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415616"/>
        <c:axId val="210416176"/>
      </c:lineChart>
      <c:catAx>
        <c:axId val="21041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416176"/>
        <c:crosses val="autoZero"/>
        <c:auto val="1"/>
        <c:lblAlgn val="ctr"/>
        <c:lblOffset val="100"/>
        <c:noMultiLvlLbl val="0"/>
      </c:catAx>
      <c:valAx>
        <c:axId val="210416176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41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Glyma.13g194900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5216314627338248"/>
          <c:y val="5.0925925925925923E-2"/>
          <c:w val="0.83394792317626965"/>
          <c:h val="0.89814814814814814"/>
        </c:manualLayout>
      </c:layout>
      <c:lineChart>
        <c:grouping val="standard"/>
        <c:varyColors val="0"/>
        <c:ser>
          <c:idx val="0"/>
          <c:order val="0"/>
          <c:tx>
            <c:strRef>
              <c:f>Glyma.13g194900!$AC$26</c:f>
              <c:strCache>
                <c:ptCount val="1"/>
                <c:pt idx="0">
                  <c:v>PI595099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Glyma.13g194900!$AD$26:$AD$28</c:f>
              <c:strCache>
                <c:ptCount val="3"/>
                <c:pt idx="0">
                  <c:v>1dpi</c:v>
                </c:pt>
                <c:pt idx="1">
                  <c:v>2dpi</c:v>
                </c:pt>
                <c:pt idx="2">
                  <c:v>6dpi</c:v>
                </c:pt>
              </c:strCache>
            </c:strRef>
          </c:cat>
          <c:val>
            <c:numRef>
              <c:f>Glyma.13g194900!$AF$26:$AF$28</c:f>
              <c:numCache>
                <c:formatCode>General</c:formatCode>
                <c:ptCount val="3"/>
                <c:pt idx="0">
                  <c:v>-0.16208986216512389</c:v>
                </c:pt>
                <c:pt idx="1">
                  <c:v>0.1710196626369401</c:v>
                </c:pt>
                <c:pt idx="2">
                  <c:v>3.4424650056951193E-3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C5-450D-BAB1-1DC4E62C7C5E}"/>
            </c:ext>
          </c:extLst>
        </c:ser>
        <c:ser>
          <c:idx val="1"/>
          <c:order val="1"/>
          <c:tx>
            <c:strRef>
              <c:f>Glyma.13g194900!$AC$29</c:f>
              <c:strCache>
                <c:ptCount val="1"/>
                <c:pt idx="0">
                  <c:v>BRS133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Glyma.13g194900!$AF$29:$AF$31</c:f>
              <c:numCache>
                <c:formatCode>General</c:formatCode>
                <c:ptCount val="3"/>
                <c:pt idx="0">
                  <c:v>-0.23406495445083136</c:v>
                </c:pt>
                <c:pt idx="1">
                  <c:v>-0.29780066368458435</c:v>
                </c:pt>
                <c:pt idx="2">
                  <c:v>1.9506641164805709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C5-450D-BAB1-1DC4E62C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377424"/>
        <c:axId val="352727904"/>
      </c:lineChart>
      <c:catAx>
        <c:axId val="26737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2727904"/>
        <c:crosses val="autoZero"/>
        <c:auto val="1"/>
        <c:lblAlgn val="ctr"/>
        <c:lblOffset val="650"/>
        <c:noMultiLvlLbl val="0"/>
      </c:catAx>
      <c:valAx>
        <c:axId val="352727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RQ Mean (log2)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6737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</xdr:colOff>
      <xdr:row>2</xdr:row>
      <xdr:rowOff>86371</xdr:rowOff>
    </xdr:from>
    <xdr:to>
      <xdr:col>13</xdr:col>
      <xdr:colOff>823479</xdr:colOff>
      <xdr:row>4</xdr:row>
      <xdr:rowOff>15587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004" t="34412" r="44388" b="39347"/>
        <a:stretch/>
      </xdr:blipFill>
      <xdr:spPr>
        <a:xfrm>
          <a:off x="8696326" y="505471"/>
          <a:ext cx="823478" cy="31021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oneCellAnchor>
    <xdr:from>
      <xdr:col>11</xdr:col>
      <xdr:colOff>19050</xdr:colOff>
      <xdr:row>1</xdr:row>
      <xdr:rowOff>95250</xdr:rowOff>
    </xdr:from>
    <xdr:ext cx="561975" cy="650301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496175" y="323850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Méd.</a:t>
          </a:r>
          <a:r>
            <a:rPr lang="pt-BR" sz="900" b="1" baseline="0">
              <a:solidFill>
                <a:srgbClr val="FF0000"/>
              </a:solidFill>
            </a:rPr>
            <a:t> alvo - Méd. end </a:t>
          </a:r>
          <a:endParaRPr lang="pt-BR" sz="9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9525</xdr:colOff>
      <xdr:row>1</xdr:row>
      <xdr:rowOff>85725</xdr:rowOff>
    </xdr:from>
    <xdr:ext cx="561975" cy="650301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096250" y="314325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Desv. pad. Cts</a:t>
          </a:r>
        </a:p>
      </xdr:txBody>
    </xdr:sp>
    <xdr:clientData/>
  </xdr:oneCellAnchor>
  <xdr:oneCellAnchor>
    <xdr:from>
      <xdr:col>14</xdr:col>
      <xdr:colOff>19050</xdr:colOff>
      <xdr:row>0</xdr:row>
      <xdr:rowOff>200026</xdr:rowOff>
    </xdr:from>
    <xdr:ext cx="561975" cy="755076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544050" y="200026"/>
          <a:ext cx="561975" cy="75507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∆Ct Rx INOC - </a:t>
          </a: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∆Ct </a:t>
          </a:r>
          <a:r>
            <a:rPr lang="pt-BR" sz="900" b="1">
              <a:solidFill>
                <a:srgbClr val="FF0000"/>
              </a:solidFill>
            </a:rPr>
            <a:t>Rx MOC</a:t>
          </a:r>
        </a:p>
      </xdr:txBody>
    </xdr:sp>
    <xdr:clientData/>
  </xdr:oneCellAnchor>
  <xdr:oneCellAnchor>
    <xdr:from>
      <xdr:col>15</xdr:col>
      <xdr:colOff>19050</xdr:colOff>
      <xdr:row>0</xdr:row>
      <xdr:rowOff>0</xdr:rowOff>
    </xdr:from>
    <xdr:ext cx="561975" cy="955102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153650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</a:t>
          </a:r>
        </a:p>
      </xdr:txBody>
    </xdr:sp>
    <xdr:clientData/>
  </xdr:oneCellAnchor>
  <xdr:oneCellAnchor>
    <xdr:from>
      <xdr:col>19</xdr:col>
      <xdr:colOff>47625</xdr:colOff>
      <xdr:row>0</xdr:row>
      <xdr:rowOff>0</xdr:rowOff>
    </xdr:from>
    <xdr:ext cx="561975" cy="955102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2792075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 mean G</a:t>
          </a:r>
        </a:p>
      </xdr:txBody>
    </xdr:sp>
    <xdr:clientData/>
  </xdr:oneCellAnchor>
  <xdr:twoCellAnchor>
    <xdr:from>
      <xdr:col>23</xdr:col>
      <xdr:colOff>66724</xdr:colOff>
      <xdr:row>7</xdr:row>
      <xdr:rowOff>9270</xdr:rowOff>
    </xdr:from>
    <xdr:to>
      <xdr:col>30</xdr:col>
      <xdr:colOff>30049</xdr:colOff>
      <xdr:row>21</xdr:row>
      <xdr:rowOff>29440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442632</xdr:colOff>
      <xdr:row>31</xdr:row>
      <xdr:rowOff>152400</xdr:rowOff>
    </xdr:from>
    <xdr:to>
      <xdr:col>34</xdr:col>
      <xdr:colOff>420220</xdr:colOff>
      <xdr:row>45</xdr:row>
      <xdr:rowOff>183776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CBA3DA8-F9C9-499B-8A1B-9A8A58ED98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</xdr:colOff>
      <xdr:row>2</xdr:row>
      <xdr:rowOff>86371</xdr:rowOff>
    </xdr:from>
    <xdr:to>
      <xdr:col>13</xdr:col>
      <xdr:colOff>823479</xdr:colOff>
      <xdr:row>4</xdr:row>
      <xdr:rowOff>15587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004" t="34412" r="44388" b="39347"/>
        <a:stretch/>
      </xdr:blipFill>
      <xdr:spPr>
        <a:xfrm>
          <a:off x="8696326" y="505471"/>
          <a:ext cx="823478" cy="31021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oneCellAnchor>
    <xdr:from>
      <xdr:col>11</xdr:col>
      <xdr:colOff>19050</xdr:colOff>
      <xdr:row>1</xdr:row>
      <xdr:rowOff>95250</xdr:rowOff>
    </xdr:from>
    <xdr:ext cx="561975" cy="650301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496175" y="323850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Méd.</a:t>
          </a:r>
          <a:r>
            <a:rPr lang="pt-BR" sz="900" b="1" baseline="0">
              <a:solidFill>
                <a:srgbClr val="FF0000"/>
              </a:solidFill>
            </a:rPr>
            <a:t> alvo - Méd. end </a:t>
          </a:r>
          <a:endParaRPr lang="pt-BR" sz="9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9525</xdr:colOff>
      <xdr:row>1</xdr:row>
      <xdr:rowOff>85725</xdr:rowOff>
    </xdr:from>
    <xdr:ext cx="561975" cy="650301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096250" y="314325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Desv. pad. Cts</a:t>
          </a:r>
        </a:p>
      </xdr:txBody>
    </xdr:sp>
    <xdr:clientData/>
  </xdr:oneCellAnchor>
  <xdr:oneCellAnchor>
    <xdr:from>
      <xdr:col>14</xdr:col>
      <xdr:colOff>19050</xdr:colOff>
      <xdr:row>0</xdr:row>
      <xdr:rowOff>200026</xdr:rowOff>
    </xdr:from>
    <xdr:ext cx="561975" cy="755076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44050" y="200026"/>
          <a:ext cx="561975" cy="75507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∆Ct Rx INOC - </a:t>
          </a: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∆Ct </a:t>
          </a:r>
          <a:r>
            <a:rPr lang="pt-BR" sz="900" b="1">
              <a:solidFill>
                <a:srgbClr val="FF0000"/>
              </a:solidFill>
            </a:rPr>
            <a:t>Rx MOC</a:t>
          </a:r>
        </a:p>
      </xdr:txBody>
    </xdr:sp>
    <xdr:clientData/>
  </xdr:oneCellAnchor>
  <xdr:oneCellAnchor>
    <xdr:from>
      <xdr:col>15</xdr:col>
      <xdr:colOff>19050</xdr:colOff>
      <xdr:row>0</xdr:row>
      <xdr:rowOff>0</xdr:rowOff>
    </xdr:from>
    <xdr:ext cx="561975" cy="955102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0153650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</a:t>
          </a:r>
        </a:p>
      </xdr:txBody>
    </xdr:sp>
    <xdr:clientData/>
  </xdr:oneCellAnchor>
  <xdr:oneCellAnchor>
    <xdr:from>
      <xdr:col>19</xdr:col>
      <xdr:colOff>47625</xdr:colOff>
      <xdr:row>0</xdr:row>
      <xdr:rowOff>0</xdr:rowOff>
    </xdr:from>
    <xdr:ext cx="561975" cy="955102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2792075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 mean G</a:t>
          </a:r>
        </a:p>
      </xdr:txBody>
    </xdr:sp>
    <xdr:clientData/>
  </xdr:oneCellAnchor>
  <xdr:twoCellAnchor>
    <xdr:from>
      <xdr:col>23</xdr:col>
      <xdr:colOff>680357</xdr:colOff>
      <xdr:row>9</xdr:row>
      <xdr:rowOff>125185</xdr:rowOff>
    </xdr:from>
    <xdr:to>
      <xdr:col>31</xdr:col>
      <xdr:colOff>108857</xdr:colOff>
      <xdr:row>23</xdr:row>
      <xdr:rowOff>146957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244929</xdr:colOff>
      <xdr:row>35</xdr:row>
      <xdr:rowOff>118381</xdr:rowOff>
    </xdr:from>
    <xdr:to>
      <xdr:col>36</xdr:col>
      <xdr:colOff>149679</xdr:colOff>
      <xdr:row>49</xdr:row>
      <xdr:rowOff>140153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20D265A3-72FD-4F95-A82B-61ADAFB34B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</xdr:colOff>
      <xdr:row>2</xdr:row>
      <xdr:rowOff>86371</xdr:rowOff>
    </xdr:from>
    <xdr:to>
      <xdr:col>13</xdr:col>
      <xdr:colOff>823479</xdr:colOff>
      <xdr:row>4</xdr:row>
      <xdr:rowOff>15587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004" t="34412" r="44388" b="39347"/>
        <a:stretch/>
      </xdr:blipFill>
      <xdr:spPr>
        <a:xfrm>
          <a:off x="8696326" y="505471"/>
          <a:ext cx="823478" cy="31021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oneCellAnchor>
    <xdr:from>
      <xdr:col>11</xdr:col>
      <xdr:colOff>19050</xdr:colOff>
      <xdr:row>1</xdr:row>
      <xdr:rowOff>95250</xdr:rowOff>
    </xdr:from>
    <xdr:ext cx="561975" cy="650301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496175" y="323850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Méd.</a:t>
          </a:r>
          <a:r>
            <a:rPr lang="pt-BR" sz="900" b="1" baseline="0">
              <a:solidFill>
                <a:srgbClr val="FF0000"/>
              </a:solidFill>
            </a:rPr>
            <a:t> alvo - Méd. end </a:t>
          </a:r>
          <a:endParaRPr lang="pt-BR" sz="9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9525</xdr:colOff>
      <xdr:row>1</xdr:row>
      <xdr:rowOff>85725</xdr:rowOff>
    </xdr:from>
    <xdr:ext cx="561975" cy="650301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8096250" y="314325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Desv. pad. Cts</a:t>
          </a:r>
        </a:p>
      </xdr:txBody>
    </xdr:sp>
    <xdr:clientData/>
  </xdr:oneCellAnchor>
  <xdr:oneCellAnchor>
    <xdr:from>
      <xdr:col>14</xdr:col>
      <xdr:colOff>19050</xdr:colOff>
      <xdr:row>0</xdr:row>
      <xdr:rowOff>200026</xdr:rowOff>
    </xdr:from>
    <xdr:ext cx="561975" cy="755076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9544050" y="200026"/>
          <a:ext cx="561975" cy="75507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∆Ct Rx INOC - </a:t>
          </a: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∆Ct </a:t>
          </a:r>
          <a:r>
            <a:rPr lang="pt-BR" sz="900" b="1">
              <a:solidFill>
                <a:srgbClr val="FF0000"/>
              </a:solidFill>
            </a:rPr>
            <a:t>Rx MOC</a:t>
          </a:r>
        </a:p>
      </xdr:txBody>
    </xdr:sp>
    <xdr:clientData/>
  </xdr:oneCellAnchor>
  <xdr:oneCellAnchor>
    <xdr:from>
      <xdr:col>15</xdr:col>
      <xdr:colOff>19050</xdr:colOff>
      <xdr:row>0</xdr:row>
      <xdr:rowOff>0</xdr:rowOff>
    </xdr:from>
    <xdr:ext cx="561975" cy="955102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0153650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</a:t>
          </a:r>
        </a:p>
      </xdr:txBody>
    </xdr:sp>
    <xdr:clientData/>
  </xdr:oneCellAnchor>
  <xdr:oneCellAnchor>
    <xdr:from>
      <xdr:col>19</xdr:col>
      <xdr:colOff>47625</xdr:colOff>
      <xdr:row>0</xdr:row>
      <xdr:rowOff>0</xdr:rowOff>
    </xdr:from>
    <xdr:ext cx="561975" cy="955102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2792075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 mean G</a:t>
          </a:r>
        </a:p>
      </xdr:txBody>
    </xdr:sp>
    <xdr:clientData/>
  </xdr:oneCellAnchor>
  <xdr:twoCellAnchor>
    <xdr:from>
      <xdr:col>23</xdr:col>
      <xdr:colOff>231321</xdr:colOff>
      <xdr:row>7</xdr:row>
      <xdr:rowOff>138793</xdr:rowOff>
    </xdr:from>
    <xdr:to>
      <xdr:col>30</xdr:col>
      <xdr:colOff>244928</xdr:colOff>
      <xdr:row>21</xdr:row>
      <xdr:rowOff>146958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394607</xdr:colOff>
      <xdr:row>32</xdr:row>
      <xdr:rowOff>23132</xdr:rowOff>
    </xdr:from>
    <xdr:to>
      <xdr:col>36</xdr:col>
      <xdr:colOff>503463</xdr:colOff>
      <xdr:row>51</xdr:row>
      <xdr:rowOff>81643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C3CD59E-C69E-48E8-B056-4E86BD52E0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</xdr:colOff>
      <xdr:row>2</xdr:row>
      <xdr:rowOff>86371</xdr:rowOff>
    </xdr:from>
    <xdr:to>
      <xdr:col>13</xdr:col>
      <xdr:colOff>823479</xdr:colOff>
      <xdr:row>4</xdr:row>
      <xdr:rowOff>15587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004" t="34412" r="44388" b="39347"/>
        <a:stretch/>
      </xdr:blipFill>
      <xdr:spPr>
        <a:xfrm>
          <a:off x="8696326" y="505471"/>
          <a:ext cx="823478" cy="31021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oneCellAnchor>
    <xdr:from>
      <xdr:col>11</xdr:col>
      <xdr:colOff>19050</xdr:colOff>
      <xdr:row>1</xdr:row>
      <xdr:rowOff>95250</xdr:rowOff>
    </xdr:from>
    <xdr:ext cx="561975" cy="650301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7496175" y="323850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Méd.</a:t>
          </a:r>
          <a:r>
            <a:rPr lang="pt-BR" sz="900" b="1" baseline="0">
              <a:solidFill>
                <a:srgbClr val="FF0000"/>
              </a:solidFill>
            </a:rPr>
            <a:t> alvo - Méd. end </a:t>
          </a:r>
          <a:endParaRPr lang="pt-BR" sz="9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9525</xdr:colOff>
      <xdr:row>1</xdr:row>
      <xdr:rowOff>85725</xdr:rowOff>
    </xdr:from>
    <xdr:ext cx="561975" cy="650301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8096250" y="314325"/>
          <a:ext cx="561975" cy="65030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Desv. pad. Cts</a:t>
          </a:r>
        </a:p>
      </xdr:txBody>
    </xdr:sp>
    <xdr:clientData/>
  </xdr:oneCellAnchor>
  <xdr:oneCellAnchor>
    <xdr:from>
      <xdr:col>14</xdr:col>
      <xdr:colOff>19050</xdr:colOff>
      <xdr:row>0</xdr:row>
      <xdr:rowOff>200026</xdr:rowOff>
    </xdr:from>
    <xdr:ext cx="561975" cy="755076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544050" y="200026"/>
          <a:ext cx="561975" cy="75507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∆Ct Rx INOC - </a:t>
          </a: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∆Ct </a:t>
          </a:r>
          <a:r>
            <a:rPr lang="pt-BR" sz="900" b="1">
              <a:solidFill>
                <a:srgbClr val="FF0000"/>
              </a:solidFill>
            </a:rPr>
            <a:t>Rx MOC</a:t>
          </a:r>
        </a:p>
      </xdr:txBody>
    </xdr:sp>
    <xdr:clientData/>
  </xdr:oneCellAnchor>
  <xdr:oneCellAnchor>
    <xdr:from>
      <xdr:col>15</xdr:col>
      <xdr:colOff>19050</xdr:colOff>
      <xdr:row>0</xdr:row>
      <xdr:rowOff>0</xdr:rowOff>
    </xdr:from>
    <xdr:ext cx="561975" cy="955102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0153650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</a:t>
          </a:r>
        </a:p>
      </xdr:txBody>
    </xdr:sp>
    <xdr:clientData/>
  </xdr:oneCellAnchor>
  <xdr:oneCellAnchor>
    <xdr:from>
      <xdr:col>19</xdr:col>
      <xdr:colOff>47625</xdr:colOff>
      <xdr:row>0</xdr:row>
      <xdr:rowOff>0</xdr:rowOff>
    </xdr:from>
    <xdr:ext cx="561975" cy="955102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2792075" y="0"/>
          <a:ext cx="561975" cy="955102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900" b="1">
              <a:solidFill>
                <a:srgbClr val="FF0000"/>
              </a:solidFill>
            </a:rPr>
            <a:t>(Ef. Alvo + Ef. End.) - ∆∆Ct mean G</a:t>
          </a:r>
        </a:p>
      </xdr:txBody>
    </xdr:sp>
    <xdr:clientData/>
  </xdr:oneCellAnchor>
  <xdr:twoCellAnchor>
    <xdr:from>
      <xdr:col>23</xdr:col>
      <xdr:colOff>353785</xdr:colOff>
      <xdr:row>7</xdr:row>
      <xdr:rowOff>70756</xdr:rowOff>
    </xdr:from>
    <xdr:to>
      <xdr:col>30</xdr:col>
      <xdr:colOff>367393</xdr:colOff>
      <xdr:row>21</xdr:row>
      <xdr:rowOff>78921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564695</xdr:colOff>
      <xdr:row>31</xdr:row>
      <xdr:rowOff>172810</xdr:rowOff>
    </xdr:from>
    <xdr:to>
      <xdr:col>35</xdr:col>
      <xdr:colOff>455838</xdr:colOff>
      <xdr:row>46</xdr:row>
      <xdr:rowOff>4081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19580D1-39FC-4E30-A540-182DE55A4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9"/>
  <sheetViews>
    <sheetView tabSelected="1" zoomScale="85" zoomScaleNormal="85" zoomScalePageLayoutView="96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T28" sqref="T28"/>
    </sheetView>
  </sheetViews>
  <sheetFormatPr baseColWidth="10" defaultColWidth="8.83203125" defaultRowHeight="15"/>
  <cols>
    <col min="1" max="1" width="15.5" bestFit="1" customWidth="1"/>
    <col min="2" max="2" width="10.5" bestFit="1" customWidth="1"/>
    <col min="3" max="4" width="6.5" bestFit="1" customWidth="1"/>
    <col min="5" max="5" width="7.33203125" bestFit="1" customWidth="1"/>
    <col min="6" max="6" width="14.33203125" bestFit="1" customWidth="1"/>
    <col min="7" max="7" width="7.5" bestFit="1" customWidth="1"/>
    <col min="8" max="8" width="9.33203125" bestFit="1" customWidth="1"/>
    <col min="9" max="9" width="7.6640625" bestFit="1" customWidth="1"/>
    <col min="10" max="10" width="14.33203125" bestFit="1" customWidth="1"/>
    <col min="11" max="11" width="12.6640625" bestFit="1" customWidth="1"/>
    <col min="14" max="14" width="12.5" bestFit="1" customWidth="1"/>
    <col min="17" max="17" width="8.83203125" style="185"/>
    <col min="18" max="18" width="9.83203125" bestFit="1" customWidth="1"/>
    <col min="19" max="19" width="11" bestFit="1" customWidth="1"/>
    <col min="20" max="20" width="9.5" bestFit="1" customWidth="1"/>
    <col min="21" max="21" width="5.5" bestFit="1" customWidth="1"/>
    <col min="23" max="23" width="12.33203125" bestFit="1" customWidth="1"/>
    <col min="24" max="24" width="15.6640625" customWidth="1"/>
    <col min="30" max="30" width="16.5" bestFit="1" customWidth="1"/>
    <col min="32" max="32" width="15.5" bestFit="1" customWidth="1"/>
  </cols>
  <sheetData>
    <row r="1" spans="1:29" ht="18">
      <c r="A1" s="1" t="s">
        <v>21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5"/>
      <c r="N1" s="6"/>
      <c r="O1" s="5"/>
      <c r="P1" s="6"/>
      <c r="Q1" s="174"/>
      <c r="R1" s="3"/>
      <c r="Z1" t="s">
        <v>41</v>
      </c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5"/>
      <c r="P2" s="6"/>
      <c r="Q2" s="174"/>
      <c r="R2" s="7"/>
      <c r="Z2" t="s">
        <v>42</v>
      </c>
    </row>
    <row r="3" spans="1:29">
      <c r="A3" s="49" t="s">
        <v>28</v>
      </c>
      <c r="B3" s="51">
        <v>0.81</v>
      </c>
      <c r="C3" s="4">
        <f>B3+B4</f>
        <v>1.8058000000000001</v>
      </c>
      <c r="E3" s="4"/>
      <c r="F3" s="4"/>
      <c r="G3" s="4"/>
      <c r="H3" s="4"/>
      <c r="I3" s="4"/>
      <c r="J3" s="4"/>
      <c r="K3" s="4"/>
      <c r="L3" s="4"/>
      <c r="M3" s="5"/>
      <c r="N3" s="6"/>
      <c r="O3" s="5"/>
      <c r="P3" s="6"/>
      <c r="Q3" s="174"/>
      <c r="R3" s="7"/>
      <c r="Z3" t="s">
        <v>43</v>
      </c>
    </row>
    <row r="4" spans="1:29">
      <c r="A4" s="50" t="s">
        <v>27</v>
      </c>
      <c r="B4" s="52">
        <v>0.99580000000000002</v>
      </c>
      <c r="C4" s="4"/>
      <c r="D4" s="4"/>
      <c r="E4" s="4"/>
      <c r="F4" s="4"/>
      <c r="G4" s="4"/>
      <c r="H4" s="4"/>
      <c r="I4" s="4"/>
      <c r="J4" s="4"/>
      <c r="K4" s="4"/>
      <c r="L4" s="4"/>
      <c r="M4" s="5"/>
      <c r="N4" s="6"/>
      <c r="O4" s="5"/>
      <c r="P4" s="6"/>
      <c r="Q4" s="174"/>
      <c r="R4" s="7"/>
    </row>
    <row r="5" spans="1:29" ht="16" thickBot="1">
      <c r="B5" s="8"/>
      <c r="C5" s="8"/>
      <c r="D5" s="9"/>
      <c r="E5" s="8"/>
      <c r="F5" s="8"/>
      <c r="G5" s="8"/>
      <c r="H5" s="9"/>
      <c r="I5" s="8"/>
      <c r="J5" s="8"/>
      <c r="K5" s="8"/>
      <c r="L5" s="8"/>
      <c r="M5" s="8"/>
      <c r="N5" s="8"/>
      <c r="O5" s="10"/>
      <c r="P5" s="11"/>
      <c r="Q5" s="175"/>
      <c r="R5" s="12"/>
      <c r="S5" s="13"/>
      <c r="T5" s="14"/>
      <c r="U5" s="12"/>
      <c r="V5" s="12"/>
      <c r="W5" s="12"/>
      <c r="X5" s="12"/>
      <c r="Y5" s="12"/>
    </row>
    <row r="6" spans="1:29" ht="16" thickBot="1">
      <c r="A6" s="73" t="s">
        <v>49</v>
      </c>
      <c r="B6" s="18"/>
      <c r="C6" s="18"/>
      <c r="D6" s="74" t="s">
        <v>29</v>
      </c>
      <c r="E6" s="16" t="s">
        <v>0</v>
      </c>
      <c r="F6" s="16" t="s">
        <v>1</v>
      </c>
      <c r="G6" s="16" t="s">
        <v>2</v>
      </c>
      <c r="H6" s="75" t="s">
        <v>50</v>
      </c>
      <c r="I6" s="16" t="s">
        <v>3</v>
      </c>
      <c r="J6" s="18" t="s">
        <v>1</v>
      </c>
      <c r="K6" s="18" t="s">
        <v>31</v>
      </c>
      <c r="L6" s="76" t="s">
        <v>4</v>
      </c>
      <c r="M6" s="77" t="s">
        <v>5</v>
      </c>
      <c r="N6" s="77" t="s">
        <v>6</v>
      </c>
      <c r="O6" s="76" t="s">
        <v>7</v>
      </c>
      <c r="P6" s="16" t="s">
        <v>8</v>
      </c>
      <c r="Q6" s="176" t="s">
        <v>9</v>
      </c>
      <c r="R6" s="77" t="s">
        <v>10</v>
      </c>
      <c r="S6" s="77" t="s">
        <v>11</v>
      </c>
      <c r="T6" s="77" t="s">
        <v>12</v>
      </c>
      <c r="U6" s="78" t="s">
        <v>13</v>
      </c>
      <c r="V6" s="79" t="s">
        <v>14</v>
      </c>
      <c r="W6" s="80" t="s">
        <v>15</v>
      </c>
      <c r="X6" s="3" t="s">
        <v>16</v>
      </c>
    </row>
    <row r="7" spans="1:29">
      <c r="A7" s="210" t="s">
        <v>35</v>
      </c>
      <c r="B7" s="213" t="s">
        <v>23</v>
      </c>
      <c r="C7" s="197" t="s">
        <v>18</v>
      </c>
      <c r="D7" s="81">
        <v>25.947942733764648</v>
      </c>
      <c r="E7" s="201">
        <f>STDEVA(D7:D9)</f>
        <v>0.11726572954590303</v>
      </c>
      <c r="F7" s="201">
        <f>AVERAGE(D7:D9)</f>
        <v>26.039276758829754</v>
      </c>
      <c r="G7" s="16">
        <f>VAR(AVERAGE(D7:D9),AVERAGE(D10:D12),AVERAGE(D13:D15),AVERAGE(D16:D18),AVERAGE(D19:D21))</f>
        <v>14.04456287310154</v>
      </c>
      <c r="H7" s="82">
        <v>27.069282531738281</v>
      </c>
      <c r="I7" s="201">
        <f>STDEVA(H7:H9)</f>
        <v>5.7739217078444566E-2</v>
      </c>
      <c r="J7" s="201">
        <f>AVERAGE(H7:H9)</f>
        <v>27.126377105712891</v>
      </c>
      <c r="K7" s="18">
        <f>VAR(AVERAGE(H7:H9),AVERAGE(H10:H12),AVERAGE(H13:H15),AVERAGE(H16:H18),AVERAGE(H19:H21))</f>
        <v>16.09376852313676</v>
      </c>
      <c r="L7" s="201">
        <f>F7-J7</f>
        <v>-1.0871003468831368</v>
      </c>
      <c r="M7" s="19">
        <f>STDEVA(L7:L21)</f>
        <v>2.7334998319436097</v>
      </c>
      <c r="N7" s="20">
        <f>SQRT((POWER(M22,2)+POWER(M7,2)/5))</f>
        <v>1.407176023239068</v>
      </c>
      <c r="O7" s="201">
        <f>L7-L22</f>
        <v>-2.4712174733479806</v>
      </c>
      <c r="P7" s="201">
        <f>$C$3^(-O7)</f>
        <v>4.3081073911147971</v>
      </c>
      <c r="Q7" s="177">
        <f>AVERAGE(P7:P21)</f>
        <v>1.8503016172373119</v>
      </c>
      <c r="R7" s="21">
        <f>AVERAGE(D7:D21)-AVERAGE(H7:H21)</f>
        <v>1.2154369354248047</v>
      </c>
      <c r="S7" s="22">
        <f>R22-R7</f>
        <v>-0.80912971496582031</v>
      </c>
      <c r="T7" s="21">
        <f>$C$3^(-S7)</f>
        <v>1.6131659245484786</v>
      </c>
      <c r="U7" s="23">
        <f>(R7-R22)/(N7*SQRT(5))</f>
        <v>0.25714893025450913</v>
      </c>
      <c r="V7" s="24">
        <f>TDIST(ABS(U7),4,2)</f>
        <v>0.80974988048943441</v>
      </c>
      <c r="W7" s="25">
        <f>N7/SQRT(5)</f>
        <v>0.62930824885407588</v>
      </c>
      <c r="X7" s="209" t="s">
        <v>17</v>
      </c>
      <c r="Y7" s="209"/>
      <c r="Z7" s="209"/>
      <c r="AA7" s="209"/>
      <c r="AB7" s="209"/>
      <c r="AC7" s="209"/>
    </row>
    <row r="8" spans="1:29">
      <c r="A8" s="211"/>
      <c r="B8" s="214"/>
      <c r="C8" s="198"/>
      <c r="D8" s="81">
        <v>25.998371124267578</v>
      </c>
      <c r="E8" s="202"/>
      <c r="F8" s="202"/>
      <c r="G8" s="27"/>
      <c r="H8" s="82">
        <v>27.12510871887207</v>
      </c>
      <c r="I8" s="202"/>
      <c r="J8" s="202"/>
      <c r="K8" s="29"/>
      <c r="L8" s="202"/>
      <c r="M8" s="29"/>
      <c r="N8" s="30"/>
      <c r="O8" s="202"/>
      <c r="P8" s="202"/>
      <c r="Q8" s="178"/>
      <c r="R8" s="31"/>
      <c r="S8" s="32"/>
      <c r="T8" s="32"/>
      <c r="U8" s="32"/>
      <c r="V8" s="32"/>
      <c r="W8" s="33"/>
    </row>
    <row r="9" spans="1:29" ht="16" thickBot="1">
      <c r="A9" s="211"/>
      <c r="B9" s="214"/>
      <c r="C9" s="199"/>
      <c r="D9" s="81">
        <v>26.171516418457031</v>
      </c>
      <c r="E9" s="204"/>
      <c r="F9" s="204"/>
      <c r="G9" s="27"/>
      <c r="H9" s="82">
        <v>27.18474006652832</v>
      </c>
      <c r="I9" s="204"/>
      <c r="J9" s="204"/>
      <c r="K9" s="29"/>
      <c r="L9" s="204"/>
      <c r="M9" s="27"/>
      <c r="N9" s="34"/>
      <c r="O9" s="204"/>
      <c r="P9" s="204"/>
      <c r="Q9" s="178"/>
      <c r="R9" s="31"/>
      <c r="S9" s="32"/>
      <c r="T9" s="32"/>
      <c r="U9" s="32"/>
      <c r="V9" s="32"/>
      <c r="W9" s="33"/>
    </row>
    <row r="10" spans="1:29">
      <c r="A10" s="211"/>
      <c r="B10" s="214"/>
      <c r="C10" s="208" t="s">
        <v>19</v>
      </c>
      <c r="D10" s="83">
        <v>24.474105834960938</v>
      </c>
      <c r="E10" s="201">
        <f>STDEVA(D10:D12)</f>
        <v>0.62294291574853389</v>
      </c>
      <c r="F10" s="201">
        <f>AVERAGE(D10:D12)</f>
        <v>25.123499552408855</v>
      </c>
      <c r="G10" s="27"/>
      <c r="H10" s="83">
        <v>20.479328155517578</v>
      </c>
      <c r="I10" s="201">
        <f>STDEVA(H10:H12)</f>
        <v>0.59763979520377031</v>
      </c>
      <c r="J10" s="201">
        <f>AVERAGE(H10:H12)</f>
        <v>21.16924222310384</v>
      </c>
      <c r="K10" s="29"/>
      <c r="L10" s="201">
        <f>F10-J10</f>
        <v>3.9542573293050154</v>
      </c>
      <c r="M10" s="29"/>
      <c r="N10" s="26"/>
      <c r="O10" s="201">
        <f>L10-L25</f>
        <v>3.4571564992268904</v>
      </c>
      <c r="P10" s="201">
        <f>$C$3^(-O10)</f>
        <v>0.12961428124461835</v>
      </c>
      <c r="Q10" s="181"/>
      <c r="R10" s="31"/>
      <c r="S10" s="32"/>
      <c r="T10" s="32"/>
      <c r="U10" s="32"/>
      <c r="V10" s="32"/>
      <c r="W10" s="33"/>
    </row>
    <row r="11" spans="1:29">
      <c r="A11" s="211"/>
      <c r="B11" s="214"/>
      <c r="C11" s="198"/>
      <c r="D11" s="83">
        <v>25.180290222167969</v>
      </c>
      <c r="E11" s="202"/>
      <c r="F11" s="202"/>
      <c r="G11" s="27"/>
      <c r="H11" s="83">
        <v>21.500514984130859</v>
      </c>
      <c r="I11" s="202"/>
      <c r="J11" s="202"/>
      <c r="K11" s="29"/>
      <c r="L11" s="202"/>
      <c r="M11" s="29"/>
      <c r="N11" s="26"/>
      <c r="O11" s="202"/>
      <c r="P11" s="202"/>
      <c r="Q11" s="178"/>
      <c r="R11" s="31"/>
      <c r="S11" s="32"/>
      <c r="T11" s="32"/>
      <c r="U11" s="32"/>
      <c r="V11" s="32"/>
      <c r="W11" s="33"/>
    </row>
    <row r="12" spans="1:29" ht="16" thickBot="1">
      <c r="A12" s="211"/>
      <c r="B12" s="214"/>
      <c r="C12" s="200"/>
      <c r="D12" s="83">
        <v>25.716102600097656</v>
      </c>
      <c r="E12" s="204"/>
      <c r="F12" s="204"/>
      <c r="G12" s="27"/>
      <c r="H12" s="83">
        <v>21.527883529663086</v>
      </c>
      <c r="I12" s="204"/>
      <c r="J12" s="204"/>
      <c r="K12" s="29"/>
      <c r="L12" s="204"/>
      <c r="M12" s="27"/>
      <c r="N12" s="36"/>
      <c r="O12" s="204"/>
      <c r="P12" s="204"/>
      <c r="Q12" s="178"/>
      <c r="R12" s="31"/>
      <c r="S12" s="32"/>
      <c r="T12" s="32"/>
      <c r="U12" s="32"/>
      <c r="V12" s="32"/>
      <c r="W12" s="33"/>
    </row>
    <row r="13" spans="1:29">
      <c r="A13" s="211"/>
      <c r="B13" s="214"/>
      <c r="C13" s="197" t="s">
        <v>20</v>
      </c>
      <c r="D13" s="81">
        <v>26.772994995117188</v>
      </c>
      <c r="E13" s="201">
        <f>STDEVA(D13:D15)</f>
        <v>0.24015951099384505</v>
      </c>
      <c r="F13" s="201">
        <f>AVERAGE(D13:D15)</f>
        <v>27.048238754272461</v>
      </c>
      <c r="G13" s="27"/>
      <c r="H13" s="82">
        <v>27.816848754882812</v>
      </c>
      <c r="I13" s="201">
        <f>STDEVA(H13:H15)</f>
        <v>0.21464741637798684</v>
      </c>
      <c r="J13" s="201">
        <f>AVERAGE(H13:H20)</f>
        <v>29.593708515167236</v>
      </c>
      <c r="K13" s="29"/>
      <c r="L13" s="201">
        <f>F13-J13</f>
        <v>-2.5454697608947754</v>
      </c>
      <c r="M13" s="29"/>
      <c r="N13" s="26"/>
      <c r="O13" s="201">
        <f>L13-L28</f>
        <v>-2.2381952603658029</v>
      </c>
      <c r="P13" s="201">
        <f>$C$3^(-O13)</f>
        <v>3.7538489325380744</v>
      </c>
      <c r="Q13" s="181"/>
      <c r="R13" s="31"/>
      <c r="S13" s="32"/>
      <c r="T13" s="32"/>
      <c r="U13" s="32"/>
      <c r="V13" s="32"/>
      <c r="W13" s="33"/>
    </row>
    <row r="14" spans="1:29">
      <c r="A14" s="211"/>
      <c r="B14" s="214"/>
      <c r="C14" s="198"/>
      <c r="D14" s="81">
        <v>27.156581878662109</v>
      </c>
      <c r="E14" s="202"/>
      <c r="F14" s="202"/>
      <c r="G14" s="27"/>
      <c r="H14" s="82">
        <v>27.909461975097656</v>
      </c>
      <c r="I14" s="202"/>
      <c r="J14" s="202"/>
      <c r="K14" s="28"/>
      <c r="L14" s="202"/>
      <c r="M14" s="29"/>
      <c r="N14" s="26"/>
      <c r="O14" s="202"/>
      <c r="P14" s="202"/>
      <c r="Q14" s="178"/>
      <c r="R14" s="31"/>
      <c r="S14" s="32"/>
      <c r="T14" s="32"/>
      <c r="U14" s="32"/>
      <c r="V14" s="32"/>
      <c r="W14" s="33"/>
    </row>
    <row r="15" spans="1:29" ht="16" thickBot="1">
      <c r="A15" s="211"/>
      <c r="B15" s="214"/>
      <c r="C15" s="200"/>
      <c r="D15" s="81">
        <v>27.215139389038086</v>
      </c>
      <c r="E15" s="204"/>
      <c r="F15" s="204"/>
      <c r="G15" s="27"/>
      <c r="H15" s="82">
        <v>27.500129699707031</v>
      </c>
      <c r="I15" s="204"/>
      <c r="J15" s="204"/>
      <c r="K15" s="28"/>
      <c r="L15" s="204"/>
      <c r="M15" s="29"/>
      <c r="N15" s="26"/>
      <c r="O15" s="204"/>
      <c r="P15" s="204"/>
      <c r="Q15" s="178"/>
      <c r="R15" s="31"/>
      <c r="S15" s="32"/>
      <c r="T15" s="32"/>
      <c r="U15" s="32"/>
      <c r="V15" s="32"/>
      <c r="W15" s="33"/>
    </row>
    <row r="16" spans="1:29">
      <c r="A16" s="211"/>
      <c r="B16" s="214"/>
      <c r="C16" s="197" t="s">
        <v>25</v>
      </c>
      <c r="D16" s="81">
        <v>32.482013702392578</v>
      </c>
      <c r="E16" s="201">
        <f>STDEVA(D16:D18)</f>
        <v>0.47643939779655953</v>
      </c>
      <c r="F16" s="201">
        <f>AVERAGE(D16:D18)</f>
        <v>32.981959025065102</v>
      </c>
      <c r="G16" s="27"/>
      <c r="H16" s="82">
        <v>29.735637664794922</v>
      </c>
      <c r="I16" s="201">
        <f>STDEVA(H16:H18)</f>
        <v>0.15048733844593645</v>
      </c>
      <c r="J16" s="201">
        <f>AVERAGE(H16:H18)</f>
        <v>29.902704238891602</v>
      </c>
      <c r="K16" s="28"/>
      <c r="L16" s="201">
        <f>F16-J16</f>
        <v>3.0792547861735002</v>
      </c>
      <c r="M16" s="29"/>
      <c r="N16" s="26"/>
      <c r="O16" s="201">
        <f>L16-L31</f>
        <v>3.3012275695800746</v>
      </c>
      <c r="P16" s="201">
        <f t="shared" ref="P16" si="0">$C$3^(-O16)</f>
        <v>0.14212650596420112</v>
      </c>
      <c r="Q16" s="178"/>
      <c r="R16" s="31"/>
      <c r="S16" s="32"/>
      <c r="T16" s="32"/>
      <c r="U16" s="32"/>
      <c r="V16" s="32"/>
      <c r="W16" s="33"/>
    </row>
    <row r="17" spans="1:32">
      <c r="A17" s="211"/>
      <c r="B17" s="214"/>
      <c r="C17" s="198"/>
      <c r="D17" s="81">
        <v>33.033096313476562</v>
      </c>
      <c r="E17" s="202"/>
      <c r="F17" s="202"/>
      <c r="G17" s="27"/>
      <c r="H17" s="82">
        <v>30.027626037597656</v>
      </c>
      <c r="I17" s="202"/>
      <c r="J17" s="202"/>
      <c r="K17" s="28"/>
      <c r="L17" s="202"/>
      <c r="M17" s="29"/>
      <c r="N17" s="26"/>
      <c r="O17" s="202"/>
      <c r="P17" s="202"/>
      <c r="Q17" s="178"/>
      <c r="R17" s="31"/>
      <c r="S17" s="32"/>
      <c r="T17" s="32"/>
      <c r="U17" s="32"/>
      <c r="V17" s="32"/>
      <c r="W17" s="33"/>
    </row>
    <row r="18" spans="1:32" ht="16" thickBot="1">
      <c r="A18" s="211"/>
      <c r="B18" s="214"/>
      <c r="C18" s="200"/>
      <c r="D18" s="81">
        <v>33.430767059326172</v>
      </c>
      <c r="E18" s="204"/>
      <c r="F18" s="204"/>
      <c r="G18" s="27"/>
      <c r="H18" s="82">
        <v>29.944849014282227</v>
      </c>
      <c r="I18" s="204"/>
      <c r="J18" s="204"/>
      <c r="K18" s="28"/>
      <c r="L18" s="204"/>
      <c r="M18" s="29"/>
      <c r="N18" s="26"/>
      <c r="O18" s="204"/>
      <c r="P18" s="204"/>
      <c r="Q18" s="178"/>
      <c r="R18" s="31"/>
      <c r="S18" s="32"/>
      <c r="T18" s="32"/>
      <c r="U18" s="32"/>
      <c r="V18" s="32"/>
      <c r="W18" s="33"/>
    </row>
    <row r="19" spans="1:32">
      <c r="A19" s="211"/>
      <c r="B19" s="214"/>
      <c r="C19" s="197" t="s">
        <v>26</v>
      </c>
      <c r="D19" s="81">
        <v>33.297222137451172</v>
      </c>
      <c r="E19" s="201">
        <f>STDEVA(D19:D21)</f>
        <v>0.63472910150500339</v>
      </c>
      <c r="F19" s="201">
        <f>AVERAGE(D19:D21)</f>
        <v>32.606650034586586</v>
      </c>
      <c r="G19" s="27"/>
      <c r="H19" s="82">
        <v>31.952594757080078</v>
      </c>
      <c r="I19" s="201">
        <f>STDEVA(H19:H21)</f>
        <v>0.22213893658278536</v>
      </c>
      <c r="J19" s="201">
        <f>AVERAGE(H19:H21)</f>
        <v>31.78196907043457</v>
      </c>
      <c r="K19" s="28"/>
      <c r="L19" s="201">
        <f>F19-J19</f>
        <v>0.82468096415201586</v>
      </c>
      <c r="M19" s="29"/>
      <c r="N19" s="26"/>
      <c r="O19" s="201">
        <f>L19-L34</f>
        <v>0.14511553446451586</v>
      </c>
      <c r="P19" s="201">
        <f t="shared" ref="P19" si="1">$C$3^(-O19)</f>
        <v>0.91781097532486833</v>
      </c>
      <c r="Q19" s="178"/>
      <c r="R19" s="31"/>
      <c r="S19" s="32"/>
      <c r="T19" s="32"/>
      <c r="U19" s="32"/>
      <c r="V19" s="32"/>
      <c r="W19" s="33"/>
    </row>
    <row r="20" spans="1:32">
      <c r="A20" s="211"/>
      <c r="B20" s="214"/>
      <c r="C20" s="198"/>
      <c r="D20" s="81">
        <v>32.4739990234375</v>
      </c>
      <c r="E20" s="202"/>
      <c r="F20" s="202"/>
      <c r="G20" s="27"/>
      <c r="H20" s="82">
        <v>31.862520217895508</v>
      </c>
      <c r="I20" s="202"/>
      <c r="J20" s="202"/>
      <c r="K20" s="28"/>
      <c r="L20" s="202"/>
      <c r="M20" s="29"/>
      <c r="N20" s="26"/>
      <c r="O20" s="202"/>
      <c r="P20" s="202"/>
      <c r="Q20" s="178"/>
      <c r="R20" s="31"/>
      <c r="S20" s="32"/>
      <c r="T20" s="32"/>
      <c r="U20" s="32"/>
      <c r="V20" s="32"/>
      <c r="W20" s="33"/>
    </row>
    <row r="21" spans="1:32" ht="16" thickBot="1">
      <c r="A21" s="211"/>
      <c r="B21" s="214"/>
      <c r="C21" s="200"/>
      <c r="D21" s="81">
        <v>32.048728942871094</v>
      </c>
      <c r="E21" s="204"/>
      <c r="F21" s="204"/>
      <c r="G21" s="27"/>
      <c r="H21" s="82">
        <v>31.530792236328125</v>
      </c>
      <c r="I21" s="204"/>
      <c r="J21" s="204"/>
      <c r="K21" s="37"/>
      <c r="L21" s="204"/>
      <c r="M21" s="38"/>
      <c r="N21" s="39"/>
      <c r="O21" s="204"/>
      <c r="P21" s="204"/>
      <c r="Q21" s="182"/>
      <c r="R21" s="40"/>
      <c r="S21" s="41"/>
      <c r="T21" s="41"/>
      <c r="U21" s="41"/>
      <c r="V21" s="41"/>
      <c r="W21" s="42"/>
    </row>
    <row r="22" spans="1:32">
      <c r="A22" s="211"/>
      <c r="B22" s="215" t="s">
        <v>24</v>
      </c>
      <c r="C22" s="197" t="s">
        <v>18</v>
      </c>
      <c r="D22" s="81">
        <v>30.699922561645508</v>
      </c>
      <c r="E22" s="201">
        <f>STDEVA(D22:D24)</f>
        <v>0.3521208470932517</v>
      </c>
      <c r="F22" s="201">
        <f>AVERAGE(D22:D24)</f>
        <v>30.973756154378254</v>
      </c>
      <c r="G22" s="15">
        <f>VAR(AVERAGE(D22:D24),AVERAGE(D25:D27),AVERAGE(D28:D30),AVERAGE(D31:D33),AVERAGE(D34:D36))</f>
        <v>3.7020536922341987</v>
      </c>
      <c r="H22" s="82">
        <v>29.262538909912109</v>
      </c>
      <c r="I22" s="201">
        <f>STDEVA(H22:H24)</f>
        <v>0.39708865293620121</v>
      </c>
      <c r="J22" s="197">
        <f>AVERAGE(H22:H24)</f>
        <v>29.58963902791341</v>
      </c>
      <c r="K22" s="17">
        <f>VAR(AVERAGE(H22:H24),AVERAGE(H25:H27),AVERAGE(H28:H30),AVERAGE(H31:H33),AVERAGE(H34:H36))</f>
        <v>2.8192289140672475</v>
      </c>
      <c r="L22" s="197">
        <f>F22-J22</f>
        <v>1.3841171264648438</v>
      </c>
      <c r="M22" s="43">
        <f>STDEVA(L22:L36)</f>
        <v>0.69695056792556609</v>
      </c>
      <c r="N22" s="44"/>
      <c r="O22" s="45"/>
      <c r="P22" s="46"/>
      <c r="Q22" s="183"/>
      <c r="R22" s="35">
        <f>AVERAGE(D22:D36)-AVERAGE(H22:H36)</f>
        <v>0.40630722045898438</v>
      </c>
      <c r="S22" s="45"/>
      <c r="T22" s="45"/>
      <c r="U22" s="45"/>
      <c r="V22" s="45"/>
      <c r="W22" s="84"/>
    </row>
    <row r="23" spans="1:32">
      <c r="A23" s="211"/>
      <c r="B23" s="214"/>
      <c r="C23" s="198"/>
      <c r="D23" s="81">
        <v>31.370962142944336</v>
      </c>
      <c r="E23" s="202"/>
      <c r="F23" s="202"/>
      <c r="G23" s="27"/>
      <c r="H23" s="82">
        <v>30.031457901000977</v>
      </c>
      <c r="I23" s="202"/>
      <c r="J23" s="198"/>
      <c r="K23" s="28"/>
      <c r="L23" s="198"/>
      <c r="M23" s="47"/>
      <c r="N23" s="30"/>
      <c r="O23" s="45"/>
      <c r="P23" s="46"/>
      <c r="Q23" s="183"/>
      <c r="R23" s="31"/>
      <c r="S23" s="45"/>
      <c r="T23" s="45"/>
      <c r="U23" s="45"/>
      <c r="V23" s="45"/>
      <c r="W23" s="84"/>
    </row>
    <row r="24" spans="1:32" ht="16" thickBot="1">
      <c r="A24" s="211"/>
      <c r="B24" s="214"/>
      <c r="C24" s="199"/>
      <c r="D24" s="81">
        <v>30.850383758544922</v>
      </c>
      <c r="E24" s="204"/>
      <c r="F24" s="204"/>
      <c r="G24" s="27"/>
      <c r="H24" s="82">
        <v>29.474920272827148</v>
      </c>
      <c r="I24" s="204"/>
      <c r="J24" s="199"/>
      <c r="K24" s="28"/>
      <c r="L24" s="199"/>
      <c r="M24" s="48"/>
      <c r="N24" s="34"/>
      <c r="O24" s="45"/>
      <c r="P24" s="46"/>
      <c r="Q24" s="183"/>
      <c r="R24" s="31"/>
      <c r="S24" s="45"/>
      <c r="T24" s="45"/>
      <c r="U24" s="45"/>
      <c r="V24" s="45"/>
      <c r="W24" s="84"/>
    </row>
    <row r="25" spans="1:32">
      <c r="A25" s="211"/>
      <c r="B25" s="214"/>
      <c r="C25" s="208" t="s">
        <v>19</v>
      </c>
      <c r="D25" s="81">
        <v>25.946359634399414</v>
      </c>
      <c r="E25" s="201">
        <f>STDEVA(D25:D27)</f>
        <v>0.72745966761377712</v>
      </c>
      <c r="F25" s="201">
        <f>AVERAGE(D25:D27)</f>
        <v>26.670778274536133</v>
      </c>
      <c r="G25" s="27"/>
      <c r="H25" s="82">
        <v>26.089553833007812</v>
      </c>
      <c r="I25" s="201">
        <f>STDEVA(H25:H27)</f>
        <v>0.11098908024225923</v>
      </c>
      <c r="J25" s="197">
        <f>AVERAGE(H25:H27)</f>
        <v>26.173677444458008</v>
      </c>
      <c r="K25" s="28"/>
      <c r="L25" s="197">
        <f t="shared" ref="L25" si="2">F25-J25</f>
        <v>0.497100830078125</v>
      </c>
      <c r="M25" s="47"/>
      <c r="N25" s="30"/>
      <c r="O25" s="45"/>
      <c r="P25" s="46"/>
      <c r="Q25" s="183"/>
      <c r="R25" s="31"/>
      <c r="S25" s="45"/>
      <c r="T25" s="45"/>
      <c r="U25" s="45"/>
      <c r="V25" s="45"/>
      <c r="W25" s="84"/>
      <c r="AC25" s="194"/>
      <c r="AD25" s="194" t="s">
        <v>21</v>
      </c>
      <c r="AE25" t="s">
        <v>47</v>
      </c>
      <c r="AF25" t="s">
        <v>48</v>
      </c>
    </row>
    <row r="26" spans="1:32">
      <c r="A26" s="211"/>
      <c r="B26" s="214"/>
      <c r="C26" s="198"/>
      <c r="D26" s="81">
        <v>26.66473388671875</v>
      </c>
      <c r="E26" s="202"/>
      <c r="F26" s="202"/>
      <c r="G26" s="27"/>
      <c r="H26" s="82">
        <v>26.132007598876953</v>
      </c>
      <c r="I26" s="202"/>
      <c r="J26" s="198"/>
      <c r="K26" s="28"/>
      <c r="L26" s="198"/>
      <c r="M26" s="47"/>
      <c r="N26" s="30"/>
      <c r="O26" s="45"/>
      <c r="P26" s="46"/>
      <c r="Q26" s="183"/>
      <c r="R26" s="31"/>
      <c r="S26" s="45"/>
      <c r="T26" s="45"/>
      <c r="U26" s="45"/>
      <c r="V26" s="45"/>
      <c r="W26" s="84"/>
      <c r="AC26" s="194" t="s">
        <v>44</v>
      </c>
      <c r="AD26" s="194" t="s">
        <v>41</v>
      </c>
      <c r="AE26" s="195">
        <v>1.8503016172373119</v>
      </c>
      <c r="AF26" s="194">
        <f>LOG(AE26,2)</f>
        <v>0.88776046329532587</v>
      </c>
    </row>
    <row r="27" spans="1:32" ht="16" thickBot="1">
      <c r="A27" s="211"/>
      <c r="B27" s="214"/>
      <c r="C27" s="200"/>
      <c r="D27" s="81">
        <v>27.401241302490234</v>
      </c>
      <c r="E27" s="204"/>
      <c r="F27" s="204"/>
      <c r="G27" s="27"/>
      <c r="H27" s="82">
        <v>26.299470901489258</v>
      </c>
      <c r="I27" s="204"/>
      <c r="J27" s="199"/>
      <c r="K27" s="28"/>
      <c r="L27" s="199"/>
      <c r="M27" s="48"/>
      <c r="N27" s="34"/>
      <c r="O27" s="45"/>
      <c r="P27" s="46"/>
      <c r="Q27" s="183"/>
      <c r="R27" s="31"/>
      <c r="S27" s="45"/>
      <c r="T27" s="45"/>
      <c r="U27" s="45"/>
      <c r="V27" s="45"/>
      <c r="W27" s="84"/>
      <c r="AC27" s="194" t="s">
        <v>44</v>
      </c>
      <c r="AD27" s="194" t="s">
        <v>42</v>
      </c>
      <c r="AE27" s="195">
        <v>58.129604155243058</v>
      </c>
      <c r="AF27" s="194">
        <f t="shared" ref="AF27:AF31" si="3">LOG(AE27,2)</f>
        <v>5.8612011791803296</v>
      </c>
    </row>
    <row r="28" spans="1:32">
      <c r="A28" s="211"/>
      <c r="B28" s="214"/>
      <c r="C28" s="197" t="s">
        <v>20</v>
      </c>
      <c r="D28" s="81">
        <v>29.330377578735352</v>
      </c>
      <c r="E28" s="201">
        <f>STDEVA(D28:D30)</f>
        <v>0.32364983996035473</v>
      </c>
      <c r="F28" s="201">
        <f>AVERAGE(D28:D30)</f>
        <v>29.534772872924805</v>
      </c>
      <c r="G28" s="27"/>
      <c r="H28" s="82">
        <v>29.938608169555664</v>
      </c>
      <c r="I28" s="201">
        <f>STDEVA(H28:H30)</f>
        <v>0.4132646334089804</v>
      </c>
      <c r="J28" s="197">
        <f>AVERAGE(H28:H30)</f>
        <v>29.842047373453777</v>
      </c>
      <c r="K28" s="28"/>
      <c r="L28" s="197">
        <f t="shared" ref="L28" si="4">F28-J28</f>
        <v>-0.30727450052897254</v>
      </c>
      <c r="M28" s="47"/>
      <c r="N28" s="30"/>
      <c r="O28" s="45"/>
      <c r="P28" s="46"/>
      <c r="Q28" s="183"/>
      <c r="R28" s="31"/>
      <c r="S28" s="45"/>
      <c r="T28" s="45"/>
      <c r="U28" s="45"/>
      <c r="V28" s="45"/>
      <c r="W28" s="84"/>
      <c r="AC28" s="194" t="s">
        <v>44</v>
      </c>
      <c r="AD28" s="194" t="s">
        <v>43</v>
      </c>
      <c r="AE28" s="195">
        <v>1.0752240658562693</v>
      </c>
      <c r="AF28" s="194">
        <f t="shared" si="3"/>
        <v>0.10463733424767065</v>
      </c>
    </row>
    <row r="29" spans="1:32">
      <c r="A29" s="211"/>
      <c r="B29" s="214"/>
      <c r="C29" s="198"/>
      <c r="D29" s="81">
        <v>29.907924652099609</v>
      </c>
      <c r="E29" s="202"/>
      <c r="F29" s="202"/>
      <c r="G29" s="27"/>
      <c r="H29" s="82">
        <v>30.198482513427734</v>
      </c>
      <c r="I29" s="202"/>
      <c r="J29" s="198"/>
      <c r="K29" s="28"/>
      <c r="L29" s="198"/>
      <c r="M29" s="47"/>
      <c r="N29" s="30"/>
      <c r="O29" s="45"/>
      <c r="P29" s="46"/>
      <c r="Q29" s="183"/>
      <c r="R29" s="31"/>
      <c r="S29" s="45"/>
      <c r="T29" s="45"/>
      <c r="U29" s="45"/>
      <c r="V29" s="45"/>
      <c r="W29" s="84"/>
      <c r="AC29" s="194" t="s">
        <v>45</v>
      </c>
      <c r="AD29" s="194" t="s">
        <v>41</v>
      </c>
      <c r="AE29" s="195">
        <v>0.67382571740238939</v>
      </c>
      <c r="AF29" s="194">
        <f t="shared" si="3"/>
        <v>-0.56955260311386968</v>
      </c>
    </row>
    <row r="30" spans="1:32" ht="16" thickBot="1">
      <c r="A30" s="211"/>
      <c r="B30" s="214"/>
      <c r="C30" s="200"/>
      <c r="D30" s="81">
        <v>29.366016387939453</v>
      </c>
      <c r="E30" s="204"/>
      <c r="F30" s="204"/>
      <c r="G30" s="27"/>
      <c r="H30" s="82">
        <v>29.38905143737793</v>
      </c>
      <c r="I30" s="204"/>
      <c r="J30" s="199"/>
      <c r="K30" s="28"/>
      <c r="L30" s="199"/>
      <c r="M30" s="47"/>
      <c r="N30" s="30"/>
      <c r="O30" s="45"/>
      <c r="P30" s="46"/>
      <c r="Q30" s="183"/>
      <c r="R30" s="31"/>
      <c r="S30" s="45"/>
      <c r="T30" s="45"/>
      <c r="U30" s="45"/>
      <c r="V30" s="45"/>
      <c r="W30" s="84"/>
      <c r="AC30" s="194" t="s">
        <v>45</v>
      </c>
      <c r="AD30" s="194" t="s">
        <v>42</v>
      </c>
      <c r="AE30" s="195">
        <v>0.96130473723584509</v>
      </c>
      <c r="AF30" s="194">
        <f t="shared" si="3"/>
        <v>-5.6934251601830015E-2</v>
      </c>
    </row>
    <row r="31" spans="1:32">
      <c r="A31" s="211"/>
      <c r="B31" s="214"/>
      <c r="C31" s="197" t="s">
        <v>25</v>
      </c>
      <c r="D31" s="81">
        <v>25.9957275390625</v>
      </c>
      <c r="E31" s="201">
        <f>STDEVA(D31:D33)</f>
        <v>0.37705194356624766</v>
      </c>
      <c r="F31" s="201">
        <f>AVERAGE(D31:D33)</f>
        <v>26.43061129252116</v>
      </c>
      <c r="G31" s="27"/>
      <c r="H31" s="82">
        <v>26.666158676147461</v>
      </c>
      <c r="I31" s="201">
        <f>STDEVA(H31:H33)</f>
        <v>2.8317178265529288E-2</v>
      </c>
      <c r="J31" s="197">
        <f>AVERAGE(H31:H33)</f>
        <v>26.652584075927734</v>
      </c>
      <c r="K31" s="28"/>
      <c r="L31" s="197">
        <f t="shared" ref="L31" si="5">F31-J31</f>
        <v>-0.22197278340657434</v>
      </c>
      <c r="M31" s="47"/>
      <c r="N31" s="30"/>
      <c r="O31" s="45"/>
      <c r="P31" s="46"/>
      <c r="Q31" s="183"/>
      <c r="R31" s="31"/>
      <c r="S31" s="45"/>
      <c r="T31" s="45"/>
      <c r="U31" s="45"/>
      <c r="V31" s="45"/>
      <c r="W31" s="84"/>
      <c r="AC31" s="194" t="s">
        <v>45</v>
      </c>
      <c r="AD31" s="194" t="s">
        <v>43</v>
      </c>
      <c r="AE31" s="196">
        <v>3.5312203368555419</v>
      </c>
      <c r="AF31" s="194">
        <f t="shared" si="3"/>
        <v>1.8201668434626497</v>
      </c>
    </row>
    <row r="32" spans="1:32">
      <c r="A32" s="211"/>
      <c r="B32" s="214"/>
      <c r="C32" s="198"/>
      <c r="D32" s="81">
        <v>26.63001823425293</v>
      </c>
      <c r="E32" s="202"/>
      <c r="F32" s="202"/>
      <c r="G32" s="27"/>
      <c r="H32" s="82">
        <v>26.671558380126953</v>
      </c>
      <c r="I32" s="202"/>
      <c r="J32" s="198"/>
      <c r="K32" s="28"/>
      <c r="L32" s="198"/>
      <c r="M32" s="47"/>
      <c r="N32" s="30"/>
      <c r="O32" s="45"/>
      <c r="P32" s="46"/>
      <c r="Q32" s="183"/>
      <c r="R32" s="31"/>
      <c r="S32" s="45"/>
      <c r="T32" s="45"/>
      <c r="U32" s="45"/>
      <c r="V32" s="45"/>
      <c r="W32" s="84"/>
    </row>
    <row r="33" spans="1:29" ht="16" thickBot="1">
      <c r="A33" s="211"/>
      <c r="B33" s="214"/>
      <c r="C33" s="200"/>
      <c r="D33" s="81">
        <v>26.666088104248047</v>
      </c>
      <c r="E33" s="204"/>
      <c r="F33" s="204"/>
      <c r="G33" s="27"/>
      <c r="H33" s="82">
        <v>26.620035171508789</v>
      </c>
      <c r="I33" s="204"/>
      <c r="J33" s="199"/>
      <c r="K33" s="28"/>
      <c r="L33" s="199"/>
      <c r="M33" s="47"/>
      <c r="N33" s="30"/>
      <c r="O33" s="45"/>
      <c r="P33" s="46"/>
      <c r="Q33" s="183"/>
      <c r="R33" s="31"/>
      <c r="S33" s="45"/>
      <c r="T33" s="45"/>
      <c r="U33" s="45"/>
      <c r="V33" s="45"/>
      <c r="W33" s="84"/>
    </row>
    <row r="34" spans="1:29">
      <c r="A34" s="211"/>
      <c r="B34" s="214"/>
      <c r="C34" s="197" t="s">
        <v>26</v>
      </c>
      <c r="D34" s="81">
        <v>27.989452362060547</v>
      </c>
      <c r="E34" s="201">
        <f>STDEVA(D34:D36)</f>
        <v>0.41038267169957754</v>
      </c>
      <c r="F34" s="201">
        <f>AVERAGE(D34:D36)</f>
        <v>28.216705958048504</v>
      </c>
      <c r="G34" s="27"/>
      <c r="H34" s="82">
        <v>27.379415512084961</v>
      </c>
      <c r="I34" s="201">
        <f>STDEVA(H34:H36)</f>
        <v>0.21308021972390193</v>
      </c>
      <c r="J34" s="197">
        <f>AVERAGE(H34:H36)</f>
        <v>27.537140528361004</v>
      </c>
      <c r="K34" s="28"/>
      <c r="L34" s="197">
        <f t="shared" ref="L34" si="6">F34-J34</f>
        <v>0.6795654296875</v>
      </c>
      <c r="M34" s="47"/>
      <c r="N34" s="30"/>
      <c r="O34" s="45"/>
      <c r="P34" s="46"/>
      <c r="Q34" s="183"/>
      <c r="R34" s="31"/>
      <c r="S34" s="45"/>
      <c r="T34" s="45"/>
      <c r="U34" s="45"/>
      <c r="V34" s="45"/>
      <c r="W34" s="84"/>
    </row>
    <row r="35" spans="1:29">
      <c r="A35" s="211"/>
      <c r="B35" s="214"/>
      <c r="C35" s="198"/>
      <c r="D35" s="81">
        <v>28.690444946289062</v>
      </c>
      <c r="E35" s="202"/>
      <c r="F35" s="202"/>
      <c r="G35" s="27"/>
      <c r="H35" s="82">
        <v>27.779542922973633</v>
      </c>
      <c r="I35" s="202"/>
      <c r="J35" s="198"/>
      <c r="K35" s="28"/>
      <c r="L35" s="198"/>
      <c r="M35" s="47"/>
      <c r="N35" s="30"/>
      <c r="O35" s="45"/>
      <c r="P35" s="46"/>
      <c r="Q35" s="183"/>
      <c r="R35" s="31"/>
      <c r="S35" s="45"/>
      <c r="T35" s="45"/>
      <c r="U35" s="45"/>
      <c r="V35" s="45"/>
      <c r="W35" s="84"/>
    </row>
    <row r="36" spans="1:29">
      <c r="A36" s="228"/>
      <c r="B36" s="229"/>
      <c r="C36" s="199"/>
      <c r="D36" s="81">
        <v>27.970220565795898</v>
      </c>
      <c r="E36" s="204"/>
      <c r="F36" s="204"/>
      <c r="G36" s="53"/>
      <c r="H36" s="82">
        <v>27.452463150024414</v>
      </c>
      <c r="I36" s="204"/>
      <c r="J36" s="199"/>
      <c r="K36" s="54"/>
      <c r="L36" s="199"/>
      <c r="M36" s="55"/>
      <c r="N36" s="56"/>
      <c r="O36" s="57"/>
      <c r="P36" s="58"/>
      <c r="Q36" s="184"/>
      <c r="R36" s="59"/>
      <c r="S36" s="57"/>
      <c r="T36" s="57"/>
      <c r="U36" s="57"/>
      <c r="V36" s="57"/>
      <c r="W36" s="85"/>
    </row>
    <row r="39" spans="1:29" ht="16" thickBot="1"/>
    <row r="40" spans="1:29">
      <c r="A40" s="210" t="s">
        <v>40</v>
      </c>
      <c r="B40" s="213" t="s">
        <v>23</v>
      </c>
      <c r="C40" s="197" t="s">
        <v>18</v>
      </c>
      <c r="D40" s="81">
        <v>27.136943817138672</v>
      </c>
      <c r="E40" s="201">
        <f>STDEVA(D40:D42)</f>
        <v>0.23997720496691918</v>
      </c>
      <c r="F40" s="201">
        <f>AVERAGE(D40:D42)</f>
        <v>27.341414769490559</v>
      </c>
      <c r="G40" s="16">
        <f>VAR(AVERAGE(D40:D42),AVERAGE(D43:D45),AVERAGE(D46:D48),AVERAGE(D49:D51),AVERAGE(D52:D54))</f>
        <v>3.7603433277007658</v>
      </c>
      <c r="H40" s="82">
        <v>27.614099502563477</v>
      </c>
      <c r="I40" s="201">
        <f>STDEVA(H40:H42)</f>
        <v>0.11812053003657283</v>
      </c>
      <c r="J40" s="201">
        <f>AVERAGE(H40:H42)</f>
        <v>27.705385208129883</v>
      </c>
      <c r="K40" s="18">
        <f>VAR(AVERAGE(H40:H42),AVERAGE(H43:H45),AVERAGE(H46:H48),AVERAGE(H49:H51),AVERAGE(H52:H54))</f>
        <v>6.2109020449824168</v>
      </c>
      <c r="L40" s="201">
        <f>F40-J40</f>
        <v>-0.3639704386393241</v>
      </c>
      <c r="M40" s="19">
        <f>STDEVA(L40:L54)</f>
        <v>1.5889829145879055</v>
      </c>
      <c r="N40" s="20">
        <f>SQRT((POWER(M55,2)+POWER(M40,2)/5))</f>
        <v>4.1996860806975542</v>
      </c>
      <c r="O40" s="201">
        <f>L40-L55</f>
        <v>-9.5170021057128906</v>
      </c>
      <c r="P40" s="201">
        <f>$C$3^(-O40)</f>
        <v>277.15683102857327</v>
      </c>
      <c r="Q40" s="177">
        <f>AVERAGE(P40:P54)</f>
        <v>58.129604155243058</v>
      </c>
      <c r="R40" s="21">
        <f>AVERAGE(D40:D54)-AVERAGE(H40:H54)</f>
        <v>-2.6324971516928031E-2</v>
      </c>
      <c r="S40" s="22">
        <f>R55-R40</f>
        <v>1.9466169993082687</v>
      </c>
      <c r="T40" s="21">
        <f>$C$3^(-S40)</f>
        <v>0.31649182646430768</v>
      </c>
      <c r="U40" s="23">
        <f>(R40-R55)/(N40*SQRT(5))</f>
        <v>-0.20729015707226237</v>
      </c>
      <c r="V40" s="24">
        <f>TDIST(ABS(U40),4,2)</f>
        <v>0.84590859633571114</v>
      </c>
      <c r="W40" s="25">
        <f>N40/SQRT(5)</f>
        <v>1.8781567121198797</v>
      </c>
      <c r="X40" s="209" t="s">
        <v>17</v>
      </c>
      <c r="Y40" s="209"/>
      <c r="Z40" s="209"/>
      <c r="AA40" s="209"/>
      <c r="AB40" s="209"/>
      <c r="AC40" s="209"/>
    </row>
    <row r="41" spans="1:29">
      <c r="A41" s="211"/>
      <c r="B41" s="214"/>
      <c r="C41" s="198"/>
      <c r="D41" s="81">
        <v>27.281684875488281</v>
      </c>
      <c r="E41" s="202"/>
      <c r="F41" s="202"/>
      <c r="G41" s="27"/>
      <c r="H41" s="82">
        <v>27.663263320922852</v>
      </c>
      <c r="I41" s="202"/>
      <c r="J41" s="202"/>
      <c r="K41" s="29"/>
      <c r="L41" s="202"/>
      <c r="M41" s="29"/>
      <c r="N41" s="30"/>
      <c r="O41" s="202"/>
      <c r="P41" s="202"/>
      <c r="Q41" s="178"/>
      <c r="R41" s="31"/>
      <c r="S41" s="32"/>
      <c r="T41" s="32"/>
      <c r="U41" s="32"/>
      <c r="V41" s="32"/>
      <c r="W41" s="33"/>
    </row>
    <row r="42" spans="1:29" ht="16" thickBot="1">
      <c r="A42" s="211"/>
      <c r="B42" s="214"/>
      <c r="C42" s="199"/>
      <c r="D42" s="81">
        <v>27.605615615844727</v>
      </c>
      <c r="E42" s="204"/>
      <c r="F42" s="204"/>
      <c r="G42" s="27"/>
      <c r="H42" s="82">
        <v>27.83879280090332</v>
      </c>
      <c r="I42" s="204"/>
      <c r="J42" s="204"/>
      <c r="K42" s="29"/>
      <c r="L42" s="204"/>
      <c r="M42" s="27"/>
      <c r="N42" s="34"/>
      <c r="O42" s="204"/>
      <c r="P42" s="204"/>
      <c r="Q42" s="178"/>
      <c r="R42" s="31"/>
      <c r="S42" s="32"/>
      <c r="T42" s="32"/>
      <c r="U42" s="32"/>
      <c r="V42" s="32"/>
      <c r="W42" s="33"/>
    </row>
    <row r="43" spans="1:29">
      <c r="A43" s="211"/>
      <c r="B43" s="214"/>
      <c r="C43" s="208" t="s">
        <v>19</v>
      </c>
      <c r="D43" s="81">
        <v>28.413721084594727</v>
      </c>
      <c r="E43" s="201">
        <f>STDEVA(D43:D45)</f>
        <v>0.42912958125148604</v>
      </c>
      <c r="F43" s="201">
        <f>AVERAGE(D43:D45)</f>
        <v>28.903027216593426</v>
      </c>
      <c r="G43" s="27"/>
      <c r="H43" s="82">
        <v>27.382612228393555</v>
      </c>
      <c r="I43" s="201">
        <f>STDEVA(H43:H45)</f>
        <v>9.6811193401787551E-2</v>
      </c>
      <c r="J43" s="201">
        <f>AVERAGE(H43:H45)</f>
        <v>27.271443049112957</v>
      </c>
      <c r="K43" s="29"/>
      <c r="L43" s="201">
        <f>F43-J43</f>
        <v>1.6315841674804688</v>
      </c>
      <c r="M43" s="29"/>
      <c r="N43" s="26"/>
      <c r="O43" s="201">
        <f>L43-L58</f>
        <v>2.42431640625</v>
      </c>
      <c r="P43" s="201">
        <f>$C$3^(-O43)</f>
        <v>0.23864457143273243</v>
      </c>
      <c r="Q43" s="181"/>
      <c r="R43" s="31"/>
      <c r="S43" s="32"/>
      <c r="T43" s="32"/>
      <c r="U43" s="32"/>
      <c r="V43" s="32"/>
      <c r="W43" s="33"/>
    </row>
    <row r="44" spans="1:29">
      <c r="A44" s="211"/>
      <c r="B44" s="214"/>
      <c r="C44" s="198"/>
      <c r="D44" s="81">
        <v>29.21540641784668</v>
      </c>
      <c r="E44" s="202"/>
      <c r="F44" s="202"/>
      <c r="G44" s="27"/>
      <c r="H44" s="82">
        <v>27.205686569213867</v>
      </c>
      <c r="I44" s="202"/>
      <c r="J44" s="202"/>
      <c r="K44" s="29"/>
      <c r="L44" s="202"/>
      <c r="M44" s="29"/>
      <c r="N44" s="26"/>
      <c r="O44" s="202"/>
      <c r="P44" s="202"/>
      <c r="Q44" s="178"/>
      <c r="R44" s="31"/>
      <c r="S44" s="32"/>
      <c r="T44" s="32"/>
      <c r="U44" s="32"/>
      <c r="V44" s="32"/>
      <c r="W44" s="33"/>
    </row>
    <row r="45" spans="1:29" ht="16" thickBot="1">
      <c r="A45" s="211"/>
      <c r="B45" s="214"/>
      <c r="C45" s="200"/>
      <c r="D45" s="81">
        <v>29.079954147338867</v>
      </c>
      <c r="E45" s="204"/>
      <c r="F45" s="204"/>
      <c r="G45" s="27"/>
      <c r="H45" s="82">
        <v>27.226030349731445</v>
      </c>
      <c r="I45" s="204"/>
      <c r="J45" s="204"/>
      <c r="K45" s="29"/>
      <c r="L45" s="204"/>
      <c r="M45" s="27"/>
      <c r="N45" s="36"/>
      <c r="O45" s="204"/>
      <c r="P45" s="204"/>
      <c r="Q45" s="178"/>
      <c r="R45" s="31"/>
      <c r="S45" s="32"/>
      <c r="T45" s="32"/>
      <c r="U45" s="32"/>
      <c r="V45" s="32"/>
      <c r="W45" s="33"/>
    </row>
    <row r="46" spans="1:29">
      <c r="A46" s="211"/>
      <c r="B46" s="214"/>
      <c r="C46" s="197" t="s">
        <v>20</v>
      </c>
      <c r="D46" s="81">
        <v>28.166582107543945</v>
      </c>
      <c r="E46" s="201">
        <f>STDEVA(D46:D48)</f>
        <v>0.24313985818154005</v>
      </c>
      <c r="F46" s="201">
        <f>AVERAGE(D46:D48)</f>
        <v>28.42779541015625</v>
      </c>
      <c r="G46" s="27"/>
      <c r="H46" s="82">
        <v>28.456748962402344</v>
      </c>
      <c r="I46" s="201">
        <f>STDEVA(H46:H48)</f>
        <v>8.8788076716796879E-2</v>
      </c>
      <c r="J46" s="201">
        <f>AVERAGE(H46:H53)</f>
        <v>30.75498628616333</v>
      </c>
      <c r="K46" s="29"/>
      <c r="L46" s="201">
        <f>F46-J46</f>
        <v>-2.3271908760070801</v>
      </c>
      <c r="M46" s="29"/>
      <c r="N46" s="26"/>
      <c r="O46" s="201">
        <f>L46-L61</f>
        <v>-3.9081997871398926</v>
      </c>
      <c r="P46" s="201">
        <f>$C$3^(-O46)</f>
        <v>10.072012738360483</v>
      </c>
      <c r="Q46" s="181"/>
      <c r="R46" s="31"/>
      <c r="S46" s="32"/>
      <c r="T46" s="32"/>
      <c r="U46" s="32"/>
      <c r="V46" s="32"/>
      <c r="W46" s="33"/>
    </row>
    <row r="47" spans="1:29">
      <c r="A47" s="211"/>
      <c r="B47" s="214"/>
      <c r="C47" s="198"/>
      <c r="D47" s="81">
        <v>28.647523880004883</v>
      </c>
      <c r="E47" s="202"/>
      <c r="F47" s="202"/>
      <c r="G47" s="27"/>
      <c r="H47" s="82">
        <v>28.385995864868164</v>
      </c>
      <c r="I47" s="202"/>
      <c r="J47" s="202"/>
      <c r="K47" s="28"/>
      <c r="L47" s="202"/>
      <c r="M47" s="29"/>
      <c r="N47" s="26"/>
      <c r="O47" s="202"/>
      <c r="P47" s="202"/>
      <c r="Q47" s="178"/>
      <c r="R47" s="31"/>
      <c r="S47" s="32"/>
      <c r="T47" s="32"/>
      <c r="U47" s="32"/>
      <c r="V47" s="32"/>
      <c r="W47" s="33"/>
    </row>
    <row r="48" spans="1:29" ht="16" thickBot="1">
      <c r="A48" s="211"/>
      <c r="B48" s="214"/>
      <c r="C48" s="200"/>
      <c r="D48" s="81">
        <v>28.469280242919922</v>
      </c>
      <c r="E48" s="204"/>
      <c r="F48" s="204"/>
      <c r="G48" s="27"/>
      <c r="H48" s="82">
        <v>28.562423706054688</v>
      </c>
      <c r="I48" s="204"/>
      <c r="J48" s="204"/>
      <c r="K48" s="28"/>
      <c r="L48" s="204"/>
      <c r="M48" s="29"/>
      <c r="N48" s="26"/>
      <c r="O48" s="204"/>
      <c r="P48" s="204"/>
      <c r="Q48" s="178"/>
      <c r="R48" s="31"/>
      <c r="S48" s="32"/>
      <c r="T48" s="32"/>
      <c r="U48" s="32"/>
      <c r="V48" s="32"/>
      <c r="W48" s="33"/>
    </row>
    <row r="49" spans="1:23">
      <c r="A49" s="211"/>
      <c r="B49" s="214"/>
      <c r="C49" s="197" t="s">
        <v>25</v>
      </c>
      <c r="D49" s="81">
        <v>32.331672668457031</v>
      </c>
      <c r="E49" s="201">
        <f>STDEVA(D49:D51)</f>
        <v>0.31413532618483575</v>
      </c>
      <c r="F49" s="201">
        <f>AVERAGE(D49:D51)</f>
        <v>32.020086288452148</v>
      </c>
      <c r="G49" s="27"/>
      <c r="H49" s="82">
        <v>32.283237457275391</v>
      </c>
      <c r="I49" s="201">
        <f>STDEVA(H49:H51)</f>
        <v>0.72652870311581974</v>
      </c>
      <c r="J49" s="201">
        <f>AVERAGE(H49:H51)</f>
        <v>31.666037877400715</v>
      </c>
      <c r="K49" s="28"/>
      <c r="L49" s="201">
        <f>F49-J49</f>
        <v>0.35404841105143348</v>
      </c>
      <c r="M49" s="29"/>
      <c r="N49" s="26"/>
      <c r="O49" s="201">
        <f>L49-L64</f>
        <v>0.48264439900716383</v>
      </c>
      <c r="P49" s="201">
        <f>$C$3^(-O49)</f>
        <v>0.75183031238154618</v>
      </c>
      <c r="Q49" s="178"/>
      <c r="R49" s="31"/>
      <c r="S49" s="32"/>
      <c r="T49" s="32"/>
      <c r="U49" s="32"/>
      <c r="V49" s="32"/>
      <c r="W49" s="33"/>
    </row>
    <row r="50" spans="1:23">
      <c r="A50" s="211"/>
      <c r="B50" s="214"/>
      <c r="C50" s="198"/>
      <c r="D50" s="81">
        <v>32.025123596191406</v>
      </c>
      <c r="E50" s="202"/>
      <c r="F50" s="202"/>
      <c r="G50" s="27"/>
      <c r="H50" s="82">
        <v>31.849517822265625</v>
      </c>
      <c r="I50" s="202"/>
      <c r="J50" s="202"/>
      <c r="K50" s="28"/>
      <c r="L50" s="202"/>
      <c r="M50" s="29"/>
      <c r="N50" s="26"/>
      <c r="O50" s="202"/>
      <c r="P50" s="202"/>
      <c r="Q50" s="178"/>
      <c r="R50" s="31"/>
      <c r="S50" s="32"/>
      <c r="T50" s="32"/>
      <c r="U50" s="32"/>
      <c r="V50" s="32"/>
      <c r="W50" s="33"/>
    </row>
    <row r="51" spans="1:23" ht="16" thickBot="1">
      <c r="A51" s="211"/>
      <c r="B51" s="214"/>
      <c r="C51" s="200"/>
      <c r="D51" s="81">
        <v>31.703462600708008</v>
      </c>
      <c r="E51" s="204"/>
      <c r="F51" s="204"/>
      <c r="G51" s="27"/>
      <c r="H51" s="82">
        <v>30.865358352661133</v>
      </c>
      <c r="I51" s="204"/>
      <c r="J51" s="204"/>
      <c r="K51" s="28"/>
      <c r="L51" s="204"/>
      <c r="M51" s="29"/>
      <c r="N51" s="26"/>
      <c r="O51" s="204"/>
      <c r="P51" s="204"/>
      <c r="Q51" s="178"/>
      <c r="R51" s="31"/>
      <c r="S51" s="32"/>
      <c r="T51" s="32"/>
      <c r="U51" s="32"/>
      <c r="V51" s="32"/>
      <c r="W51" s="33"/>
    </row>
    <row r="52" spans="1:23">
      <c r="A52" s="211"/>
      <c r="B52" s="214"/>
      <c r="C52" s="197" t="s">
        <v>26</v>
      </c>
      <c r="D52" s="81">
        <v>31.219497680664062</v>
      </c>
      <c r="E52" s="201">
        <f>STDEVA(D52:D54)</f>
        <v>0.27704042101766813</v>
      </c>
      <c r="F52" s="201">
        <f>AVERAGE(D52:D54)</f>
        <v>31.094198226928711</v>
      </c>
      <c r="G52" s="27"/>
      <c r="H52" s="82">
        <v>32.680332183837891</v>
      </c>
      <c r="I52" s="201">
        <f>STDEVA(H52:H54)</f>
        <v>0.13938079001193876</v>
      </c>
      <c r="J52" s="201">
        <f>AVERAGE(H52:H54)</f>
        <v>32.806891123453774</v>
      </c>
      <c r="K52" s="28"/>
      <c r="L52" s="201">
        <f>F52-J52</f>
        <v>-1.7126928965250627</v>
      </c>
      <c r="M52" s="29"/>
      <c r="N52" s="26"/>
      <c r="O52" s="201">
        <f>L52-L67</f>
        <v>-1.5014406840006487</v>
      </c>
      <c r="P52" s="201">
        <f>$C$3^(-O52)</f>
        <v>2.4287021254672094</v>
      </c>
      <c r="Q52" s="178"/>
      <c r="R52" s="31"/>
      <c r="S52" s="32"/>
      <c r="T52" s="32"/>
      <c r="U52" s="32"/>
      <c r="V52" s="32"/>
      <c r="W52" s="33"/>
    </row>
    <row r="53" spans="1:23">
      <c r="A53" s="211"/>
      <c r="B53" s="214"/>
      <c r="C53" s="198"/>
      <c r="D53" s="81">
        <v>30.776643753051758</v>
      </c>
      <c r="E53" s="202"/>
      <c r="F53" s="202"/>
      <c r="G53" s="27"/>
      <c r="H53" s="82">
        <v>32.956275939941406</v>
      </c>
      <c r="I53" s="202"/>
      <c r="J53" s="202"/>
      <c r="K53" s="28"/>
      <c r="L53" s="202"/>
      <c r="M53" s="29"/>
      <c r="N53" s="26"/>
      <c r="O53" s="202"/>
      <c r="P53" s="202"/>
      <c r="Q53" s="178"/>
      <c r="R53" s="31"/>
      <c r="S53" s="32"/>
      <c r="T53" s="32"/>
      <c r="U53" s="32"/>
      <c r="V53" s="32"/>
      <c r="W53" s="33"/>
    </row>
    <row r="54" spans="1:23" ht="16" thickBot="1">
      <c r="A54" s="211"/>
      <c r="B54" s="214"/>
      <c r="C54" s="200"/>
      <c r="D54" s="81">
        <v>31.286453247070312</v>
      </c>
      <c r="E54" s="204"/>
      <c r="F54" s="204"/>
      <c r="G54" s="38"/>
      <c r="H54" s="82">
        <v>32.784065246582031</v>
      </c>
      <c r="I54" s="204"/>
      <c r="J54" s="204"/>
      <c r="K54" s="37"/>
      <c r="L54" s="204"/>
      <c r="M54" s="38"/>
      <c r="N54" s="39"/>
      <c r="O54" s="204"/>
      <c r="P54" s="204"/>
      <c r="Q54" s="182"/>
      <c r="R54" s="40"/>
      <c r="S54" s="41"/>
      <c r="T54" s="41"/>
      <c r="U54" s="41"/>
      <c r="V54" s="41"/>
      <c r="W54" s="42"/>
    </row>
    <row r="55" spans="1:23">
      <c r="A55" s="211"/>
      <c r="B55" s="215" t="s">
        <v>24</v>
      </c>
      <c r="C55" s="197" t="s">
        <v>18</v>
      </c>
      <c r="D55" s="83">
        <v>29.760108947753906</v>
      </c>
      <c r="E55" s="201">
        <f>STDEVA(D55:D57)</f>
        <v>0.40967204036549898</v>
      </c>
      <c r="F55" s="201">
        <f>AVERAGE(D55:D57)</f>
        <v>30.175172805786133</v>
      </c>
      <c r="G55" s="63">
        <f>VAR(AVERAGE(D55:D57),AVERAGE(D58:D60),AVERAGE(D61:D63),AVERAGE(D64:D66),AVERAGE(D67:D69))</f>
        <v>7.0786027168815862</v>
      </c>
      <c r="H55" s="66">
        <v>20.890201568603516</v>
      </c>
      <c r="I55" s="201">
        <f>STDEVA(H55:H57)</f>
        <v>0.11936308743940578</v>
      </c>
      <c r="J55" s="197">
        <f>AVERAGE(H55:H57)</f>
        <v>21.022141138712566</v>
      </c>
      <c r="K55" s="17">
        <f>VAR(AVERAGE(H55:H57),AVERAGE(H58:H60),AVERAGE(H61:H63),AVERAGE(H64:H66),AVERAGE(H67:H69))</f>
        <v>21.39705146298104</v>
      </c>
      <c r="L55" s="197">
        <f>F55-J55</f>
        <v>9.1530316670735665</v>
      </c>
      <c r="M55" s="43">
        <f>STDEVA(L55:L69)</f>
        <v>4.1391291156273837</v>
      </c>
      <c r="N55" s="44"/>
      <c r="O55" s="45"/>
      <c r="P55" s="46"/>
      <c r="Q55" s="183"/>
      <c r="R55" s="35">
        <f>AVERAGE(D55:D69)-AVERAGE(H55:H69)</f>
        <v>1.9202920277913407</v>
      </c>
      <c r="S55" s="45"/>
      <c r="T55" s="45"/>
      <c r="U55" s="45"/>
      <c r="V55" s="45"/>
      <c r="W55" s="84"/>
    </row>
    <row r="56" spans="1:23">
      <c r="A56" s="211"/>
      <c r="B56" s="214"/>
      <c r="C56" s="198"/>
      <c r="D56" s="83">
        <v>30.579231262207031</v>
      </c>
      <c r="E56" s="202"/>
      <c r="F56" s="202"/>
      <c r="G56" s="64"/>
      <c r="H56" s="67">
        <v>21.053592681884766</v>
      </c>
      <c r="I56" s="202"/>
      <c r="J56" s="198"/>
      <c r="K56" s="28"/>
      <c r="L56" s="198"/>
      <c r="M56" s="47"/>
      <c r="N56" s="30"/>
      <c r="O56" s="45"/>
      <c r="P56" s="46"/>
      <c r="Q56" s="183"/>
      <c r="R56" s="31"/>
      <c r="S56" s="45"/>
      <c r="T56" s="45"/>
      <c r="U56" s="45"/>
      <c r="V56" s="45"/>
      <c r="W56" s="84"/>
    </row>
    <row r="57" spans="1:23" ht="16" thickBot="1">
      <c r="A57" s="211"/>
      <c r="B57" s="214"/>
      <c r="C57" s="199"/>
      <c r="D57" s="83">
        <v>30.186178207397461</v>
      </c>
      <c r="E57" s="204"/>
      <c r="F57" s="204"/>
      <c r="G57" s="64"/>
      <c r="H57" s="67">
        <v>21.122629165649414</v>
      </c>
      <c r="I57" s="204"/>
      <c r="J57" s="199"/>
      <c r="K57" s="28"/>
      <c r="L57" s="199"/>
      <c r="M57" s="48"/>
      <c r="N57" s="34"/>
      <c r="O57" s="45"/>
      <c r="P57" s="46"/>
      <c r="Q57" s="183"/>
      <c r="R57" s="31"/>
      <c r="S57" s="45"/>
      <c r="T57" s="45"/>
      <c r="U57" s="45"/>
      <c r="V57" s="45"/>
      <c r="W57" s="84"/>
    </row>
    <row r="58" spans="1:23">
      <c r="A58" s="211"/>
      <c r="B58" s="214"/>
      <c r="C58" s="208" t="s">
        <v>19</v>
      </c>
      <c r="D58" s="81">
        <v>31.576911926269531</v>
      </c>
      <c r="E58" s="201">
        <f>STDEVA(D58:D60)</f>
        <v>0.57287498213059662</v>
      </c>
      <c r="F58" s="201">
        <f>AVERAGE(D58:D60)</f>
        <v>32.21923828125</v>
      </c>
      <c r="G58" s="64"/>
      <c r="H58" s="68">
        <v>32.976757049560547</v>
      </c>
      <c r="I58" s="201">
        <f>STDEVA(H58:H60)</f>
        <v>3.2582422686321742E-2</v>
      </c>
      <c r="J58" s="197">
        <f>AVERAGE(H58:H60)</f>
        <v>33.011970520019531</v>
      </c>
      <c r="K58" s="28"/>
      <c r="L58" s="197">
        <f t="shared" ref="L58" si="7">F58-J58</f>
        <v>-0.79273223876953125</v>
      </c>
      <c r="M58" s="47"/>
      <c r="N58" s="30"/>
      <c r="O58" s="45"/>
      <c r="P58" s="46"/>
      <c r="Q58" s="183"/>
      <c r="R58" s="31"/>
      <c r="S58" s="45"/>
      <c r="T58" s="45"/>
      <c r="U58" s="45"/>
      <c r="V58" s="45"/>
      <c r="W58" s="84"/>
    </row>
    <row r="59" spans="1:23">
      <c r="A59" s="211"/>
      <c r="B59" s="214"/>
      <c r="C59" s="198"/>
      <c r="D59" s="81">
        <v>32.677326202392578</v>
      </c>
      <c r="E59" s="202"/>
      <c r="F59" s="202"/>
      <c r="G59" s="64"/>
      <c r="H59" s="68">
        <v>33.041049957275391</v>
      </c>
      <c r="I59" s="202"/>
      <c r="J59" s="198"/>
      <c r="K59" s="28"/>
      <c r="L59" s="198"/>
      <c r="M59" s="47"/>
      <c r="N59" s="30"/>
      <c r="O59" s="45"/>
      <c r="P59" s="46"/>
      <c r="Q59" s="183"/>
      <c r="R59" s="31"/>
      <c r="S59" s="45"/>
      <c r="T59" s="45"/>
      <c r="U59" s="45"/>
      <c r="V59" s="45"/>
      <c r="W59" s="84"/>
    </row>
    <row r="60" spans="1:23" ht="16" thickBot="1">
      <c r="A60" s="211"/>
      <c r="B60" s="214"/>
      <c r="C60" s="200"/>
      <c r="D60" s="81">
        <v>32.403476715087891</v>
      </c>
      <c r="E60" s="204"/>
      <c r="F60" s="204"/>
      <c r="G60" s="64"/>
      <c r="H60" s="68">
        <v>33.018104553222656</v>
      </c>
      <c r="I60" s="204"/>
      <c r="J60" s="199"/>
      <c r="K60" s="28"/>
      <c r="L60" s="199"/>
      <c r="M60" s="48"/>
      <c r="N60" s="34"/>
      <c r="O60" s="45"/>
      <c r="P60" s="46"/>
      <c r="Q60" s="183"/>
      <c r="R60" s="31"/>
      <c r="S60" s="45"/>
      <c r="T60" s="45"/>
      <c r="U60" s="45"/>
      <c r="V60" s="45"/>
      <c r="W60" s="84"/>
    </row>
    <row r="61" spans="1:23">
      <c r="A61" s="211"/>
      <c r="B61" s="214"/>
      <c r="C61" s="197" t="s">
        <v>20</v>
      </c>
      <c r="D61" s="81">
        <v>24.897712707519531</v>
      </c>
      <c r="E61" s="201">
        <f>STDEVA(D61:D63)</f>
        <v>0.25329585106257491</v>
      </c>
      <c r="F61" s="201">
        <f>AVERAGE(D61:D63)</f>
        <v>25.183521270751953</v>
      </c>
      <c r="G61" s="64"/>
      <c r="H61" s="68">
        <v>23.932929992675781</v>
      </c>
      <c r="I61" s="201">
        <f>STDEVA(H61:H63)</f>
        <v>0.30582500060720857</v>
      </c>
      <c r="J61" s="197">
        <f>AVERAGE(H61:H63)</f>
        <v>23.602512359619141</v>
      </c>
      <c r="K61" s="28"/>
      <c r="L61" s="197">
        <f t="shared" ref="L61" si="8">F61-J61</f>
        <v>1.5810089111328125</v>
      </c>
      <c r="M61" s="47"/>
      <c r="N61" s="30"/>
      <c r="O61" s="45"/>
      <c r="P61" s="46"/>
      <c r="Q61" s="183"/>
      <c r="R61" s="31"/>
      <c r="S61" s="45"/>
      <c r="T61" s="45"/>
      <c r="U61" s="45"/>
      <c r="V61" s="45"/>
      <c r="W61" s="84"/>
    </row>
    <row r="62" spans="1:23">
      <c r="A62" s="211"/>
      <c r="B62" s="214"/>
      <c r="C62" s="198"/>
      <c r="D62" s="81">
        <v>25.380220413208008</v>
      </c>
      <c r="E62" s="202"/>
      <c r="F62" s="202"/>
      <c r="G62" s="64"/>
      <c r="H62" s="68">
        <v>23.329381942749023</v>
      </c>
      <c r="I62" s="202"/>
      <c r="J62" s="198"/>
      <c r="K62" s="28"/>
      <c r="L62" s="198"/>
      <c r="M62" s="47"/>
      <c r="N62" s="30"/>
      <c r="O62" s="45"/>
      <c r="P62" s="46"/>
      <c r="Q62" s="183"/>
      <c r="R62" s="31"/>
      <c r="S62" s="45"/>
      <c r="T62" s="45"/>
      <c r="U62" s="45"/>
      <c r="V62" s="45"/>
      <c r="W62" s="84"/>
    </row>
    <row r="63" spans="1:23" ht="16" thickBot="1">
      <c r="A63" s="211"/>
      <c r="B63" s="214"/>
      <c r="C63" s="200"/>
      <c r="D63" s="81">
        <v>25.27263069152832</v>
      </c>
      <c r="E63" s="204"/>
      <c r="F63" s="204"/>
      <c r="G63" s="34"/>
      <c r="H63" s="68">
        <v>23.545225143432617</v>
      </c>
      <c r="I63" s="204"/>
      <c r="J63" s="199"/>
      <c r="K63" s="28"/>
      <c r="L63" s="199"/>
      <c r="M63" s="47"/>
      <c r="N63" s="30"/>
      <c r="O63" s="45"/>
      <c r="P63" s="46"/>
      <c r="Q63" s="183"/>
      <c r="R63" s="31"/>
      <c r="S63" s="45"/>
      <c r="T63" s="45"/>
      <c r="U63" s="45"/>
      <c r="V63" s="45"/>
      <c r="W63" s="84"/>
    </row>
    <row r="64" spans="1:23">
      <c r="A64" s="211"/>
      <c r="B64" s="214"/>
      <c r="C64" s="197" t="s">
        <v>25</v>
      </c>
      <c r="D64" s="81">
        <v>27.929147720336914</v>
      </c>
      <c r="E64" s="201">
        <f>STDEVA(D64:D66)</f>
        <v>0.59407595705922378</v>
      </c>
      <c r="F64" s="201">
        <f>AVERAGE(D64:D66)</f>
        <v>28.18718655904134</v>
      </c>
      <c r="G64" s="34"/>
      <c r="H64" s="68">
        <v>28.151594161987305</v>
      </c>
      <c r="I64" s="201">
        <f>STDEVA(H64:H66)</f>
        <v>0.30827484775765274</v>
      </c>
      <c r="J64" s="197">
        <f>AVERAGE(H64:H66)</f>
        <v>28.31578254699707</v>
      </c>
      <c r="K64" s="28"/>
      <c r="L64" s="197">
        <f t="shared" ref="L64" si="9">F64-J64</f>
        <v>-0.12859598795573035</v>
      </c>
      <c r="M64" s="47"/>
      <c r="N64" s="30"/>
      <c r="O64" s="45"/>
      <c r="P64" s="46"/>
      <c r="Q64" s="183"/>
      <c r="R64" s="31"/>
      <c r="S64" s="45"/>
      <c r="T64" s="45"/>
      <c r="U64" s="45"/>
      <c r="V64" s="45"/>
      <c r="W64" s="84"/>
    </row>
    <row r="65" spans="1:29">
      <c r="A65" s="211"/>
      <c r="B65" s="214"/>
      <c r="C65" s="198"/>
      <c r="D65" s="81">
        <v>28.866649627685547</v>
      </c>
      <c r="E65" s="202"/>
      <c r="F65" s="202"/>
      <c r="G65" s="64"/>
      <c r="H65" s="68">
        <v>28.67140007019043</v>
      </c>
      <c r="I65" s="202"/>
      <c r="J65" s="198"/>
      <c r="K65" s="28"/>
      <c r="L65" s="198"/>
      <c r="M65" s="47"/>
      <c r="N65" s="30"/>
      <c r="O65" s="45"/>
      <c r="P65" s="46"/>
      <c r="Q65" s="183"/>
      <c r="R65" s="31"/>
      <c r="S65" s="45"/>
      <c r="T65" s="45"/>
      <c r="U65" s="45"/>
      <c r="V65" s="45"/>
      <c r="W65" s="84"/>
    </row>
    <row r="66" spans="1:29" ht="16" thickBot="1">
      <c r="A66" s="211"/>
      <c r="B66" s="214"/>
      <c r="C66" s="200"/>
      <c r="D66" s="81">
        <v>27.765762329101562</v>
      </c>
      <c r="E66" s="204"/>
      <c r="F66" s="204"/>
      <c r="G66" s="64"/>
      <c r="H66" s="68">
        <v>28.124353408813477</v>
      </c>
      <c r="I66" s="204"/>
      <c r="J66" s="199"/>
      <c r="K66" s="28"/>
      <c r="L66" s="199"/>
      <c r="M66" s="47"/>
      <c r="N66" s="30"/>
      <c r="O66" s="45"/>
      <c r="P66" s="46"/>
      <c r="Q66" s="183"/>
      <c r="R66" s="31"/>
      <c r="S66" s="45"/>
      <c r="T66" s="45"/>
      <c r="U66" s="45"/>
      <c r="V66" s="45"/>
      <c r="W66" s="84"/>
    </row>
    <row r="67" spans="1:29">
      <c r="A67" s="211"/>
      <c r="B67" s="214"/>
      <c r="C67" s="197" t="s">
        <v>26</v>
      </c>
      <c r="D67" s="81">
        <v>27.728052139282227</v>
      </c>
      <c r="E67" s="201">
        <f>STDEVA(D67:D69)</f>
        <v>0.16493470536386629</v>
      </c>
      <c r="F67" s="201">
        <f>AVERAGE(D67:D69)</f>
        <v>27.638637542724609</v>
      </c>
      <c r="G67" s="64"/>
      <c r="H67" s="68">
        <v>27.869997024536133</v>
      </c>
      <c r="I67" s="201">
        <f>STDEVA(H67:H69)</f>
        <v>2.5811328408380994E-2</v>
      </c>
      <c r="J67" s="197">
        <f>AVERAGE(H67:H69)</f>
        <v>27.849889755249023</v>
      </c>
      <c r="K67" s="28"/>
      <c r="L67" s="197">
        <f t="shared" ref="L67" si="10">F67-J67</f>
        <v>-0.21125221252441406</v>
      </c>
      <c r="M67" s="47"/>
      <c r="N67" s="30"/>
      <c r="O67" s="45"/>
      <c r="P67" s="46"/>
      <c r="Q67" s="183"/>
      <c r="R67" s="31"/>
      <c r="S67" s="45"/>
      <c r="T67" s="45"/>
      <c r="U67" s="45"/>
      <c r="V67" s="45"/>
      <c r="W67" s="84"/>
    </row>
    <row r="68" spans="1:29">
      <c r="A68" s="211"/>
      <c r="B68" s="214"/>
      <c r="C68" s="198"/>
      <c r="D68" s="81">
        <v>27.44830322265625</v>
      </c>
      <c r="E68" s="202"/>
      <c r="F68" s="202"/>
      <c r="G68" s="64"/>
      <c r="H68" s="68">
        <v>27.820783615112305</v>
      </c>
      <c r="I68" s="202"/>
      <c r="J68" s="198"/>
      <c r="K68" s="28"/>
      <c r="L68" s="198"/>
      <c r="M68" s="47"/>
      <c r="N68" s="30"/>
      <c r="O68" s="45"/>
      <c r="P68" s="46"/>
      <c r="Q68" s="183"/>
      <c r="R68" s="31"/>
      <c r="S68" s="45"/>
      <c r="T68" s="45"/>
      <c r="U68" s="45"/>
      <c r="V68" s="45"/>
      <c r="W68" s="84"/>
    </row>
    <row r="69" spans="1:29">
      <c r="A69" s="228"/>
      <c r="B69" s="229"/>
      <c r="C69" s="199"/>
      <c r="D69" s="81">
        <v>27.739557266235352</v>
      </c>
      <c r="E69" s="204"/>
      <c r="F69" s="204"/>
      <c r="G69" s="65"/>
      <c r="H69" s="69">
        <v>27.858888626098633</v>
      </c>
      <c r="I69" s="204"/>
      <c r="J69" s="199"/>
      <c r="K69" s="54"/>
      <c r="L69" s="199"/>
      <c r="M69" s="55"/>
      <c r="N69" s="56"/>
      <c r="O69" s="57"/>
      <c r="P69" s="58"/>
      <c r="Q69" s="184"/>
      <c r="R69" s="59"/>
      <c r="S69" s="57"/>
      <c r="T69" s="57"/>
      <c r="U69" s="57"/>
      <c r="V69" s="57"/>
      <c r="W69" s="85"/>
    </row>
    <row r="72" spans="1:29" ht="16" thickBot="1"/>
    <row r="73" spans="1:29">
      <c r="A73" s="210" t="s">
        <v>39</v>
      </c>
      <c r="B73" s="213" t="s">
        <v>23</v>
      </c>
      <c r="C73" s="197" t="s">
        <v>18</v>
      </c>
      <c r="D73" s="81">
        <v>31.162117004394531</v>
      </c>
      <c r="E73" s="201">
        <f>STDEVA(D73:D75)</f>
        <v>0.71268477514457307</v>
      </c>
      <c r="F73" s="201">
        <f>AVERAGE(D73:D75)</f>
        <v>31.737892150878906</v>
      </c>
      <c r="G73" s="16">
        <f>VAR(AVERAGE(D73:D75),AVERAGE(D76:D78),AVERAGE(D82:D84),AVERAGE(D85:D87))</f>
        <v>4.6605163725245999</v>
      </c>
      <c r="H73" s="82">
        <v>30.094654083251953</v>
      </c>
      <c r="I73" s="201">
        <f>STDEVA(H73:H75)</f>
        <v>0.80713913819488536</v>
      </c>
      <c r="J73" s="201">
        <f>AVERAGE(H73:H75)</f>
        <v>31.016923268636067</v>
      </c>
      <c r="K73" s="18">
        <f>VAR(AVERAGE(H73:H75),AVERAGE(H76:H78),AVERAGE(H82:H84),AVERAGE(H85:H87))</f>
        <v>4.3015953925691495</v>
      </c>
      <c r="L73" s="201">
        <f>F73-J73</f>
        <v>0.72096888224283973</v>
      </c>
      <c r="M73" s="19">
        <f>STDEVA(L73:L87)</f>
        <v>0.76173869659037596</v>
      </c>
      <c r="N73" s="20">
        <f>SQRT((POWER(M88,2)+POWER(M73,2)/4))</f>
        <v>1.0115184956578043</v>
      </c>
      <c r="O73" s="201">
        <f>L73-L88</f>
        <v>-0.34704844156900805</v>
      </c>
      <c r="P73" s="201">
        <f>$C$3^(-O73)</f>
        <v>1.2276563133594069</v>
      </c>
      <c r="Q73" s="177">
        <f>AVERAGE(P73:P87)</f>
        <v>1.0752240658562693</v>
      </c>
      <c r="R73" s="21">
        <f>AVERAGE(D73:D87)-AVERAGE(H73:H87)</f>
        <v>0.28787136077880859</v>
      </c>
      <c r="S73" s="22">
        <f>R88-R73</f>
        <v>-3.5478750864665898E-2</v>
      </c>
      <c r="T73" s="21">
        <f>$C$3^(-S73)</f>
        <v>1.0211894478843189</v>
      </c>
      <c r="U73" s="23">
        <f>(R73-R88)/(N73*SQRT(4))</f>
        <v>1.7537371297196885E-2</v>
      </c>
      <c r="V73" s="24">
        <f>TDIST(ABS(U73),3,2)</f>
        <v>0.98710906830154799</v>
      </c>
      <c r="W73" s="25">
        <f>N73/SQRT(4)</f>
        <v>0.50575924782890214</v>
      </c>
      <c r="X73" s="209" t="s">
        <v>17</v>
      </c>
      <c r="Y73" s="209"/>
      <c r="Z73" s="209"/>
      <c r="AA73" s="209"/>
      <c r="AB73" s="209"/>
      <c r="AC73" s="209"/>
    </row>
    <row r="74" spans="1:29">
      <c r="A74" s="211"/>
      <c r="B74" s="214"/>
      <c r="C74" s="198"/>
      <c r="D74" s="81">
        <v>31.516582489013672</v>
      </c>
      <c r="E74" s="202"/>
      <c r="F74" s="202"/>
      <c r="G74" s="27"/>
      <c r="H74" s="82">
        <v>31.361703872680664</v>
      </c>
      <c r="I74" s="202"/>
      <c r="J74" s="202"/>
      <c r="K74" s="29"/>
      <c r="L74" s="202"/>
      <c r="M74" s="29"/>
      <c r="N74" s="30"/>
      <c r="O74" s="202"/>
      <c r="P74" s="202"/>
      <c r="Q74" s="178"/>
      <c r="R74" s="31"/>
      <c r="S74" s="32"/>
      <c r="T74" s="32"/>
      <c r="U74" s="32"/>
      <c r="V74" s="32"/>
      <c r="W74" s="33"/>
    </row>
    <row r="75" spans="1:29" ht="16" thickBot="1">
      <c r="A75" s="211"/>
      <c r="B75" s="214"/>
      <c r="C75" s="199"/>
      <c r="D75" s="81">
        <v>32.534976959228516</v>
      </c>
      <c r="E75" s="204"/>
      <c r="F75" s="204"/>
      <c r="G75" s="27"/>
      <c r="H75" s="82">
        <v>31.594411849975586</v>
      </c>
      <c r="I75" s="204"/>
      <c r="J75" s="204"/>
      <c r="K75" s="29"/>
      <c r="L75" s="204"/>
      <c r="M75" s="27"/>
      <c r="N75" s="34"/>
      <c r="O75" s="204"/>
      <c r="P75" s="204"/>
      <c r="Q75" s="178"/>
      <c r="R75" s="31"/>
      <c r="S75" s="32"/>
      <c r="T75" s="32"/>
      <c r="U75" s="32"/>
      <c r="V75" s="32"/>
      <c r="W75" s="33"/>
    </row>
    <row r="76" spans="1:29">
      <c r="A76" s="211"/>
      <c r="B76" s="214"/>
      <c r="C76" s="208" t="s">
        <v>19</v>
      </c>
      <c r="D76" s="81">
        <v>28.390354156494141</v>
      </c>
      <c r="E76" s="201">
        <f>STDEVA(D76:D78)</f>
        <v>0.10136417537093902</v>
      </c>
      <c r="F76" s="201">
        <f>AVERAGE(D76:D78)</f>
        <v>28.498600641886394</v>
      </c>
      <c r="G76" s="27"/>
      <c r="H76" s="82">
        <v>29.459295272827148</v>
      </c>
      <c r="I76" s="201">
        <f>STDEVA(H76:H78)</f>
        <v>0.11914988031255218</v>
      </c>
      <c r="J76" s="201">
        <f>AVERAGE(H76:H78)</f>
        <v>29.32837422688802</v>
      </c>
      <c r="K76" s="29"/>
      <c r="L76" s="201">
        <f>F76-J76</f>
        <v>-0.82977358500162524</v>
      </c>
      <c r="M76" s="29"/>
      <c r="N76" s="26"/>
      <c r="O76" s="201">
        <f>L76-L91</f>
        <v>-0.31000200907389086</v>
      </c>
      <c r="P76" s="201">
        <f>$C$3^(-O76)</f>
        <v>1.2010694118894305</v>
      </c>
      <c r="Q76" s="181"/>
      <c r="R76" s="31"/>
      <c r="S76" s="32"/>
      <c r="T76" s="32"/>
      <c r="U76" s="32"/>
      <c r="V76" s="32"/>
      <c r="W76" s="33"/>
    </row>
    <row r="77" spans="1:29">
      <c r="A77" s="211"/>
      <c r="B77" s="214"/>
      <c r="C77" s="198"/>
      <c r="D77" s="81">
        <v>28.591281890869141</v>
      </c>
      <c r="E77" s="202"/>
      <c r="F77" s="202"/>
      <c r="G77" s="27"/>
      <c r="H77" s="82">
        <v>29.226287841796875</v>
      </c>
      <c r="I77" s="202"/>
      <c r="J77" s="202"/>
      <c r="K77" s="29"/>
      <c r="L77" s="202"/>
      <c r="M77" s="29"/>
      <c r="N77" s="26"/>
      <c r="O77" s="202"/>
      <c r="P77" s="202"/>
      <c r="Q77" s="178"/>
      <c r="R77" s="31"/>
      <c r="S77" s="32"/>
      <c r="T77" s="32"/>
      <c r="U77" s="32"/>
      <c r="V77" s="32"/>
      <c r="W77" s="33"/>
    </row>
    <row r="78" spans="1:29" ht="16" thickBot="1">
      <c r="A78" s="211"/>
      <c r="B78" s="214"/>
      <c r="C78" s="200"/>
      <c r="D78" s="81">
        <v>28.514165878295898</v>
      </c>
      <c r="E78" s="204"/>
      <c r="F78" s="204"/>
      <c r="G78" s="27"/>
      <c r="H78" s="82">
        <v>29.299539566040039</v>
      </c>
      <c r="I78" s="204"/>
      <c r="J78" s="204"/>
      <c r="K78" s="29"/>
      <c r="L78" s="204"/>
      <c r="M78" s="27"/>
      <c r="N78" s="36"/>
      <c r="O78" s="204"/>
      <c r="P78" s="204"/>
      <c r="Q78" s="178"/>
      <c r="R78" s="31"/>
      <c r="S78" s="32"/>
      <c r="T78" s="32"/>
      <c r="U78" s="32"/>
      <c r="V78" s="32"/>
      <c r="W78" s="33"/>
    </row>
    <row r="79" spans="1:29">
      <c r="A79" s="211"/>
      <c r="B79" s="214"/>
      <c r="C79" s="205" t="s">
        <v>20</v>
      </c>
      <c r="D79" s="146"/>
      <c r="E79" s="205"/>
      <c r="F79" s="205"/>
      <c r="G79" s="98"/>
      <c r="H79" s="146"/>
      <c r="I79" s="205"/>
      <c r="J79" s="205"/>
      <c r="K79" s="98"/>
      <c r="L79" s="205"/>
      <c r="M79" s="98"/>
      <c r="N79" s="100"/>
      <c r="O79" s="205"/>
      <c r="P79" s="205"/>
      <c r="Q79" s="189"/>
      <c r="R79" s="110"/>
      <c r="S79" s="124"/>
      <c r="T79" s="124"/>
      <c r="U79" s="124"/>
      <c r="V79" s="124"/>
      <c r="W79" s="125"/>
    </row>
    <row r="80" spans="1:29">
      <c r="A80" s="211"/>
      <c r="B80" s="214"/>
      <c r="C80" s="206"/>
      <c r="D80" s="146"/>
      <c r="E80" s="206"/>
      <c r="F80" s="206"/>
      <c r="G80" s="98"/>
      <c r="H80" s="146"/>
      <c r="I80" s="206"/>
      <c r="J80" s="206"/>
      <c r="K80" s="99"/>
      <c r="L80" s="206"/>
      <c r="M80" s="98"/>
      <c r="N80" s="100"/>
      <c r="O80" s="206"/>
      <c r="P80" s="206"/>
      <c r="Q80" s="187"/>
      <c r="R80" s="110"/>
      <c r="S80" s="124"/>
      <c r="T80" s="124"/>
      <c r="U80" s="124"/>
      <c r="V80" s="124"/>
      <c r="W80" s="125"/>
    </row>
    <row r="81" spans="1:23" ht="16" thickBot="1">
      <c r="A81" s="211"/>
      <c r="B81" s="214"/>
      <c r="C81" s="217"/>
      <c r="D81" s="146"/>
      <c r="E81" s="207"/>
      <c r="F81" s="207"/>
      <c r="G81" s="98"/>
      <c r="H81" s="146"/>
      <c r="I81" s="207"/>
      <c r="J81" s="207"/>
      <c r="K81" s="99"/>
      <c r="L81" s="207"/>
      <c r="M81" s="98"/>
      <c r="N81" s="100"/>
      <c r="O81" s="207"/>
      <c r="P81" s="207"/>
      <c r="Q81" s="187"/>
      <c r="R81" s="110"/>
      <c r="S81" s="124"/>
      <c r="T81" s="124"/>
      <c r="U81" s="124"/>
      <c r="V81" s="124"/>
      <c r="W81" s="125"/>
    </row>
    <row r="82" spans="1:23">
      <c r="A82" s="211"/>
      <c r="B82" s="214"/>
      <c r="C82" s="197" t="s">
        <v>25</v>
      </c>
      <c r="D82" s="81">
        <v>27.053516387939453</v>
      </c>
      <c r="E82" s="201">
        <f>STDEVA(D82:D84)</f>
        <v>0.558858838150052</v>
      </c>
      <c r="F82" s="201">
        <f>AVERAGE(D82:D84)</f>
        <v>27.570302963256836</v>
      </c>
      <c r="G82" s="27"/>
      <c r="H82" s="82">
        <v>26.644294738769531</v>
      </c>
      <c r="I82" s="201">
        <f>STDEVA(H82:H84)</f>
        <v>0.13476040821485455</v>
      </c>
      <c r="J82" s="201">
        <f>AVERAGE(H82:H84)</f>
        <v>26.753434499104817</v>
      </c>
      <c r="K82" s="28"/>
      <c r="L82" s="201">
        <f>F82-J82</f>
        <v>0.81686846415201941</v>
      </c>
      <c r="M82" s="29"/>
      <c r="N82" s="26"/>
      <c r="O82" s="201">
        <f>L82-L97</f>
        <v>1.4144268035888707</v>
      </c>
      <c r="P82" s="201">
        <f>$C$3^(-O82)</f>
        <v>0.43347052244486745</v>
      </c>
      <c r="Q82" s="178"/>
      <c r="R82" s="31"/>
      <c r="S82" s="32"/>
      <c r="T82" s="32"/>
      <c r="U82" s="32"/>
      <c r="V82" s="32"/>
      <c r="W82" s="33"/>
    </row>
    <row r="83" spans="1:23">
      <c r="A83" s="211"/>
      <c r="B83" s="214"/>
      <c r="C83" s="198"/>
      <c r="D83" s="81">
        <v>28.163393020629883</v>
      </c>
      <c r="E83" s="202"/>
      <c r="F83" s="202"/>
      <c r="G83" s="27"/>
      <c r="H83" s="82">
        <v>26.904060363769531</v>
      </c>
      <c r="I83" s="202"/>
      <c r="J83" s="202"/>
      <c r="K83" s="28"/>
      <c r="L83" s="202"/>
      <c r="M83" s="29"/>
      <c r="N83" s="26"/>
      <c r="O83" s="202"/>
      <c r="P83" s="202"/>
      <c r="Q83" s="178"/>
      <c r="R83" s="31"/>
      <c r="S83" s="32"/>
      <c r="T83" s="32"/>
      <c r="U83" s="32"/>
      <c r="V83" s="32"/>
      <c r="W83" s="33"/>
    </row>
    <row r="84" spans="1:23" ht="16" thickBot="1">
      <c r="A84" s="211"/>
      <c r="B84" s="214"/>
      <c r="C84" s="200"/>
      <c r="D84" s="81">
        <v>27.493999481201172</v>
      </c>
      <c r="E84" s="204"/>
      <c r="F84" s="204"/>
      <c r="G84" s="27"/>
      <c r="H84" s="82">
        <v>26.711948394775391</v>
      </c>
      <c r="I84" s="204"/>
      <c r="J84" s="204"/>
      <c r="K84" s="28"/>
      <c r="L84" s="204"/>
      <c r="M84" s="29"/>
      <c r="N84" s="26"/>
      <c r="O84" s="204"/>
      <c r="P84" s="204"/>
      <c r="Q84" s="178"/>
      <c r="R84" s="31"/>
      <c r="S84" s="32"/>
      <c r="T84" s="32"/>
      <c r="U84" s="32"/>
      <c r="V84" s="32"/>
      <c r="W84" s="33"/>
    </row>
    <row r="85" spans="1:23">
      <c r="A85" s="211"/>
      <c r="B85" s="214"/>
      <c r="C85" s="197" t="s">
        <v>26</v>
      </c>
      <c r="D85" s="81">
        <v>30.744054794311523</v>
      </c>
      <c r="E85" s="201">
        <f>STDEVA(D85:D87)</f>
        <v>0.9899867009799963</v>
      </c>
      <c r="F85" s="201">
        <f>AVERAGE(D85:D87)</f>
        <v>31.692987442016602</v>
      </c>
      <c r="G85" s="27"/>
      <c r="H85" s="82">
        <v>31.018163681030273</v>
      </c>
      <c r="I85" s="201">
        <f>STDEVA(H85:H87)</f>
        <v>0.3777360796283829</v>
      </c>
      <c r="J85" s="201">
        <f>AVERAGE(H85:H87)</f>
        <v>31.249565760294598</v>
      </c>
      <c r="K85" s="28"/>
      <c r="L85" s="201">
        <f>F85-J85</f>
        <v>0.44342168172200402</v>
      </c>
      <c r="M85" s="29"/>
      <c r="N85" s="26"/>
      <c r="O85" s="201">
        <f>L85-L100</f>
        <v>-0.61546134948730824</v>
      </c>
      <c r="P85" s="201">
        <f t="shared" ref="P85" si="11">$C$3^(-O85)</f>
        <v>1.4387000157313716</v>
      </c>
      <c r="Q85" s="178"/>
      <c r="R85" s="31"/>
      <c r="S85" s="32"/>
      <c r="T85" s="32"/>
      <c r="U85" s="32"/>
      <c r="V85" s="32"/>
      <c r="W85" s="33"/>
    </row>
    <row r="86" spans="1:23">
      <c r="A86" s="211"/>
      <c r="B86" s="214"/>
      <c r="C86" s="198"/>
      <c r="D86" s="81">
        <v>32.719467163085938</v>
      </c>
      <c r="E86" s="202"/>
      <c r="F86" s="202"/>
      <c r="G86" s="27"/>
      <c r="H86" s="82">
        <v>31.685461044311523</v>
      </c>
      <c r="I86" s="202"/>
      <c r="J86" s="202"/>
      <c r="K86" s="28"/>
      <c r="L86" s="202"/>
      <c r="M86" s="29"/>
      <c r="N86" s="26"/>
      <c r="O86" s="202"/>
      <c r="P86" s="202"/>
      <c r="Q86" s="178"/>
      <c r="R86" s="31"/>
      <c r="S86" s="32"/>
      <c r="T86" s="32"/>
      <c r="U86" s="32"/>
      <c r="V86" s="32"/>
      <c r="W86" s="33"/>
    </row>
    <row r="87" spans="1:23" ht="16" thickBot="1">
      <c r="A87" s="211"/>
      <c r="B87" s="214"/>
      <c r="C87" s="200"/>
      <c r="D87" s="81">
        <v>31.615440368652344</v>
      </c>
      <c r="E87" s="204"/>
      <c r="F87" s="204"/>
      <c r="G87" s="38"/>
      <c r="H87" s="82">
        <v>31.045072555541992</v>
      </c>
      <c r="I87" s="204"/>
      <c r="J87" s="204"/>
      <c r="K87" s="37"/>
      <c r="L87" s="204"/>
      <c r="M87" s="38"/>
      <c r="N87" s="39"/>
      <c r="O87" s="204"/>
      <c r="P87" s="204"/>
      <c r="Q87" s="182"/>
      <c r="R87" s="40"/>
      <c r="S87" s="41"/>
      <c r="T87" s="41"/>
      <c r="U87" s="41"/>
      <c r="V87" s="41"/>
      <c r="W87" s="42"/>
    </row>
    <row r="88" spans="1:23">
      <c r="A88" s="211"/>
      <c r="B88" s="215" t="s">
        <v>24</v>
      </c>
      <c r="C88" s="197" t="s">
        <v>18</v>
      </c>
      <c r="D88" s="81">
        <v>26.275506973266602</v>
      </c>
      <c r="E88" s="201">
        <f>STDEVA(D88:D90)</f>
        <v>0.26496814131944912</v>
      </c>
      <c r="F88" s="201">
        <f>AVERAGE(D88:D90)</f>
        <v>26.578819274902344</v>
      </c>
      <c r="G88" s="63">
        <f>VAR(AVERAGE(D88:D90),AVERAGE(D91:D93),AVERAGE(D97:D99),AVERAGE(D100:D102))</f>
        <v>1.3586239959165527</v>
      </c>
      <c r="H88" s="113">
        <v>25.221332550048828</v>
      </c>
      <c r="I88" s="201">
        <f>STDEVA(H88:H90)</f>
        <v>0.25129752823355056</v>
      </c>
      <c r="J88" s="197">
        <f>AVERAGE(H88:H90)</f>
        <v>25.510801951090496</v>
      </c>
      <c r="K88" s="17">
        <f>VAR(AVERAGE(H88:H90),AVERAGE(H91:H93),AVERAGE(H97:H99),AVERAGE(H100:H102))</f>
        <v>2.2499030121433408</v>
      </c>
      <c r="L88" s="197">
        <f>F88-J88</f>
        <v>1.0680173238118478</v>
      </c>
      <c r="M88" s="43">
        <f>STDEVA(L88:L102)</f>
        <v>0.93707428018648875</v>
      </c>
      <c r="N88" s="44"/>
      <c r="O88" s="45"/>
      <c r="P88" s="46"/>
      <c r="Q88" s="183"/>
      <c r="R88" s="35">
        <f>AVERAGE(D88:D102)-AVERAGE(H88:H102)</f>
        <v>0.2523926099141427</v>
      </c>
      <c r="S88" s="45"/>
      <c r="T88" s="45"/>
      <c r="U88" s="45"/>
      <c r="V88" s="45"/>
      <c r="W88" s="84"/>
    </row>
    <row r="89" spans="1:23">
      <c r="A89" s="211"/>
      <c r="B89" s="214"/>
      <c r="C89" s="198"/>
      <c r="D89" s="81">
        <v>26.765251159667969</v>
      </c>
      <c r="E89" s="202"/>
      <c r="F89" s="202"/>
      <c r="G89" s="64"/>
      <c r="H89" s="68">
        <v>25.673030853271484</v>
      </c>
      <c r="I89" s="202"/>
      <c r="J89" s="198"/>
      <c r="K89" s="28"/>
      <c r="L89" s="198"/>
      <c r="M89" s="47"/>
      <c r="N89" s="30"/>
      <c r="O89" s="45"/>
      <c r="P89" s="46"/>
      <c r="Q89" s="183"/>
      <c r="R89" s="31"/>
      <c r="S89" s="45"/>
      <c r="T89" s="45"/>
      <c r="U89" s="45"/>
      <c r="V89" s="45"/>
      <c r="W89" s="84"/>
    </row>
    <row r="90" spans="1:23" ht="16" thickBot="1">
      <c r="A90" s="211"/>
      <c r="B90" s="214"/>
      <c r="C90" s="199"/>
      <c r="D90" s="81">
        <v>26.695699691772461</v>
      </c>
      <c r="E90" s="204"/>
      <c r="F90" s="204"/>
      <c r="G90" s="64"/>
      <c r="H90" s="68">
        <v>25.638042449951172</v>
      </c>
      <c r="I90" s="204"/>
      <c r="J90" s="199"/>
      <c r="K90" s="28"/>
      <c r="L90" s="199"/>
      <c r="M90" s="48"/>
      <c r="N90" s="34"/>
      <c r="O90" s="45"/>
      <c r="P90" s="46"/>
      <c r="Q90" s="183"/>
      <c r="R90" s="31"/>
      <c r="S90" s="45"/>
      <c r="T90" s="45"/>
      <c r="U90" s="45"/>
      <c r="V90" s="45"/>
      <c r="W90" s="84"/>
    </row>
    <row r="91" spans="1:23">
      <c r="A91" s="211"/>
      <c r="B91" s="214"/>
      <c r="C91" s="208" t="s">
        <v>19</v>
      </c>
      <c r="D91" s="81">
        <v>28.212617874145508</v>
      </c>
      <c r="E91" s="201">
        <f>STDEVA(D91:D93)</f>
        <v>0.30250920224291039</v>
      </c>
      <c r="F91" s="201">
        <f>AVERAGE(D91:D93)</f>
        <v>28.555387496948242</v>
      </c>
      <c r="G91" s="64"/>
      <c r="H91" s="68">
        <v>28.813079833984375</v>
      </c>
      <c r="I91" s="201">
        <f>STDEVA(H91:H93)</f>
        <v>0.24725887241040803</v>
      </c>
      <c r="J91" s="197">
        <f>AVERAGE(H91:H93)</f>
        <v>29.075159072875977</v>
      </c>
      <c r="K91" s="28"/>
      <c r="L91" s="197">
        <f t="shared" ref="L91" si="12">F91-J91</f>
        <v>-0.51977157592773438</v>
      </c>
      <c r="M91" s="47"/>
      <c r="N91" s="30"/>
      <c r="O91" s="45"/>
      <c r="P91" s="46"/>
      <c r="Q91" s="183"/>
      <c r="R91" s="31"/>
      <c r="S91" s="45"/>
      <c r="T91" s="45"/>
      <c r="U91" s="45"/>
      <c r="V91" s="45"/>
      <c r="W91" s="84"/>
    </row>
    <row r="92" spans="1:23">
      <c r="A92" s="211"/>
      <c r="B92" s="214"/>
      <c r="C92" s="198"/>
      <c r="D92" s="81">
        <v>28.785026550292969</v>
      </c>
      <c r="E92" s="202"/>
      <c r="F92" s="202"/>
      <c r="G92" s="64"/>
      <c r="H92" s="68">
        <v>29.304294586181641</v>
      </c>
      <c r="I92" s="202"/>
      <c r="J92" s="198"/>
      <c r="K92" s="28"/>
      <c r="L92" s="198"/>
      <c r="M92" s="47"/>
      <c r="N92" s="30"/>
      <c r="O92" s="45"/>
      <c r="P92" s="46"/>
      <c r="Q92" s="183"/>
      <c r="R92" s="31"/>
      <c r="S92" s="45"/>
      <c r="T92" s="45"/>
      <c r="U92" s="45"/>
      <c r="V92" s="45"/>
      <c r="W92" s="84"/>
    </row>
    <row r="93" spans="1:23" ht="16" thickBot="1">
      <c r="A93" s="211"/>
      <c r="B93" s="214"/>
      <c r="C93" s="200"/>
      <c r="D93" s="81">
        <v>28.66851806640625</v>
      </c>
      <c r="E93" s="204"/>
      <c r="F93" s="204"/>
      <c r="G93" s="64"/>
      <c r="H93" s="68">
        <v>29.108102798461914</v>
      </c>
      <c r="I93" s="204"/>
      <c r="J93" s="199"/>
      <c r="K93" s="28"/>
      <c r="L93" s="199"/>
      <c r="M93" s="48"/>
      <c r="N93" s="34"/>
      <c r="O93" s="45"/>
      <c r="P93" s="46"/>
      <c r="Q93" s="183"/>
      <c r="R93" s="31"/>
      <c r="S93" s="45"/>
      <c r="T93" s="45"/>
      <c r="U93" s="45"/>
      <c r="V93" s="45"/>
      <c r="W93" s="84"/>
    </row>
    <row r="94" spans="1:23">
      <c r="A94" s="211"/>
      <c r="B94" s="214"/>
      <c r="C94" s="205" t="s">
        <v>20</v>
      </c>
      <c r="D94" s="104"/>
      <c r="E94" s="205"/>
      <c r="F94" s="205"/>
      <c r="G94" s="99"/>
      <c r="H94" s="151"/>
      <c r="I94" s="205"/>
      <c r="J94" s="205"/>
      <c r="K94" s="99"/>
      <c r="L94" s="205"/>
      <c r="M94" s="107"/>
      <c r="N94" s="105"/>
      <c r="O94" s="108"/>
      <c r="P94" s="109"/>
      <c r="Q94" s="179"/>
      <c r="R94" s="110"/>
      <c r="S94" s="108"/>
      <c r="T94" s="108"/>
      <c r="U94" s="108"/>
      <c r="V94" s="108"/>
      <c r="W94" s="111"/>
    </row>
    <row r="95" spans="1:23">
      <c r="A95" s="211"/>
      <c r="B95" s="214"/>
      <c r="C95" s="206"/>
      <c r="D95" s="104"/>
      <c r="E95" s="206"/>
      <c r="F95" s="206"/>
      <c r="G95" s="99"/>
      <c r="H95" s="151"/>
      <c r="I95" s="206"/>
      <c r="J95" s="206"/>
      <c r="K95" s="99"/>
      <c r="L95" s="206"/>
      <c r="M95" s="107"/>
      <c r="N95" s="105"/>
      <c r="O95" s="108"/>
      <c r="P95" s="109"/>
      <c r="Q95" s="179"/>
      <c r="R95" s="110"/>
      <c r="S95" s="108"/>
      <c r="T95" s="108"/>
      <c r="U95" s="108"/>
      <c r="V95" s="108"/>
      <c r="W95" s="111"/>
    </row>
    <row r="96" spans="1:23" ht="16" thickBot="1">
      <c r="A96" s="211"/>
      <c r="B96" s="214"/>
      <c r="C96" s="217"/>
      <c r="D96" s="104"/>
      <c r="E96" s="207"/>
      <c r="F96" s="207"/>
      <c r="G96" s="105"/>
      <c r="H96" s="151"/>
      <c r="I96" s="207"/>
      <c r="J96" s="207"/>
      <c r="K96" s="99"/>
      <c r="L96" s="207"/>
      <c r="M96" s="107"/>
      <c r="N96" s="105"/>
      <c r="O96" s="108"/>
      <c r="P96" s="109"/>
      <c r="Q96" s="179"/>
      <c r="R96" s="110"/>
      <c r="S96" s="108"/>
      <c r="T96" s="108"/>
      <c r="U96" s="108"/>
      <c r="V96" s="108"/>
      <c r="W96" s="111"/>
    </row>
    <row r="97" spans="1:29">
      <c r="A97" s="211"/>
      <c r="B97" s="214"/>
      <c r="C97" s="197" t="s">
        <v>25</v>
      </c>
      <c r="D97" s="81">
        <v>27.019569396972656</v>
      </c>
      <c r="E97" s="201">
        <f>STDEVA(D97:D99)</f>
        <v>0.24677782997268102</v>
      </c>
      <c r="F97" s="201">
        <f>AVERAGE(D97:D99)</f>
        <v>27.179816563924152</v>
      </c>
      <c r="G97" s="34"/>
      <c r="H97" s="68">
        <v>27.684869766235352</v>
      </c>
      <c r="I97" s="201">
        <f>STDEVA(H97:H99)</f>
        <v>0.15983227774059197</v>
      </c>
      <c r="J97" s="197">
        <f>AVERAGE(H97:H99)</f>
        <v>27.777374903361004</v>
      </c>
      <c r="K97" s="28"/>
      <c r="L97" s="197">
        <f t="shared" ref="L97" si="13">F97-J97</f>
        <v>-0.59755833943685133</v>
      </c>
      <c r="M97" s="47"/>
      <c r="N97" s="30"/>
      <c r="O97" s="45"/>
      <c r="P97" s="46"/>
      <c r="Q97" s="183"/>
      <c r="R97" s="31"/>
      <c r="S97" s="45"/>
      <c r="T97" s="45"/>
      <c r="U97" s="45"/>
      <c r="V97" s="45"/>
      <c r="W97" s="84"/>
    </row>
    <row r="98" spans="1:29">
      <c r="A98" s="211"/>
      <c r="B98" s="214"/>
      <c r="C98" s="198"/>
      <c r="D98" s="81">
        <v>27.055881500244141</v>
      </c>
      <c r="E98" s="202"/>
      <c r="F98" s="202"/>
      <c r="G98" s="64"/>
      <c r="H98" s="68">
        <v>27.961933135986328</v>
      </c>
      <c r="I98" s="202"/>
      <c r="J98" s="198"/>
      <c r="K98" s="28"/>
      <c r="L98" s="198"/>
      <c r="M98" s="47"/>
      <c r="N98" s="30"/>
      <c r="O98" s="45"/>
      <c r="P98" s="46"/>
      <c r="Q98" s="183"/>
      <c r="R98" s="31"/>
      <c r="S98" s="45"/>
      <c r="T98" s="45"/>
      <c r="U98" s="45"/>
      <c r="V98" s="45"/>
      <c r="W98" s="84"/>
    </row>
    <row r="99" spans="1:29" ht="16" thickBot="1">
      <c r="A99" s="211"/>
      <c r="B99" s="214"/>
      <c r="C99" s="200"/>
      <c r="D99" s="81">
        <v>27.463998794555664</v>
      </c>
      <c r="E99" s="204"/>
      <c r="F99" s="204"/>
      <c r="G99" s="64"/>
      <c r="H99" s="68">
        <v>27.685321807861328</v>
      </c>
      <c r="I99" s="204"/>
      <c r="J99" s="199"/>
      <c r="K99" s="28"/>
      <c r="L99" s="199"/>
      <c r="M99" s="47"/>
      <c r="N99" s="30"/>
      <c r="O99" s="45"/>
      <c r="P99" s="46"/>
      <c r="Q99" s="183"/>
      <c r="R99" s="31"/>
      <c r="S99" s="45"/>
      <c r="T99" s="45"/>
      <c r="U99" s="45"/>
      <c r="V99" s="45"/>
      <c r="W99" s="84"/>
    </row>
    <row r="100" spans="1:29">
      <c r="A100" s="211"/>
      <c r="B100" s="214"/>
      <c r="C100" s="197" t="s">
        <v>26</v>
      </c>
      <c r="D100" s="81">
        <v>29.011936187744141</v>
      </c>
      <c r="E100" s="201">
        <f>STDEVA(D100:D102)</f>
        <v>0.15842206335011899</v>
      </c>
      <c r="F100" s="201">
        <f>AVERAGE(D100:D102)</f>
        <v>29.08014742533366</v>
      </c>
      <c r="G100" s="64"/>
      <c r="H100" s="68">
        <v>27.859378814697266</v>
      </c>
      <c r="I100" s="201">
        <f>STDEVA(H100:H102)</f>
        <v>0.15484437155478029</v>
      </c>
      <c r="J100" s="197">
        <f>AVERAGE(H100:H102)</f>
        <v>28.021264394124348</v>
      </c>
      <c r="K100" s="28"/>
      <c r="L100" s="197">
        <f t="shared" ref="L100" si="14">F100-J100</f>
        <v>1.0588830312093123</v>
      </c>
      <c r="M100" s="47"/>
      <c r="N100" s="30"/>
      <c r="O100" s="45"/>
      <c r="P100" s="46"/>
      <c r="Q100" s="183"/>
      <c r="R100" s="31"/>
      <c r="S100" s="45"/>
      <c r="T100" s="45"/>
      <c r="U100" s="45"/>
      <c r="V100" s="45"/>
      <c r="W100" s="84"/>
    </row>
    <row r="101" spans="1:29">
      <c r="A101" s="211"/>
      <c r="B101" s="214"/>
      <c r="C101" s="198"/>
      <c r="D101" s="81">
        <v>29.261249542236328</v>
      </c>
      <c r="E101" s="202"/>
      <c r="F101" s="202"/>
      <c r="G101" s="64"/>
      <c r="H101" s="68">
        <v>28.167945861816406</v>
      </c>
      <c r="I101" s="202"/>
      <c r="J101" s="198"/>
      <c r="K101" s="28"/>
      <c r="L101" s="198"/>
      <c r="M101" s="47"/>
      <c r="N101" s="30"/>
      <c r="O101" s="45"/>
      <c r="P101" s="46"/>
      <c r="Q101" s="183"/>
      <c r="R101" s="31"/>
      <c r="S101" s="45"/>
      <c r="T101" s="45"/>
      <c r="U101" s="45"/>
      <c r="V101" s="45"/>
      <c r="W101" s="84"/>
    </row>
    <row r="102" spans="1:29" ht="16" thickBot="1">
      <c r="A102" s="212"/>
      <c r="B102" s="216"/>
      <c r="C102" s="200"/>
      <c r="D102" s="86">
        <v>28.967256546020508</v>
      </c>
      <c r="E102" s="203"/>
      <c r="F102" s="203"/>
      <c r="G102" s="112"/>
      <c r="H102" s="69">
        <v>28.036468505859375</v>
      </c>
      <c r="I102" s="203"/>
      <c r="J102" s="200"/>
      <c r="K102" s="88"/>
      <c r="L102" s="200"/>
      <c r="M102" s="89"/>
      <c r="N102" s="90"/>
      <c r="O102" s="91"/>
      <c r="P102" s="92"/>
      <c r="Q102" s="186"/>
      <c r="R102" s="40"/>
      <c r="S102" s="91"/>
      <c r="T102" s="91"/>
      <c r="U102" s="91"/>
      <c r="V102" s="91"/>
      <c r="W102" s="93"/>
    </row>
    <row r="103" spans="1:29" ht="16" thickBot="1"/>
    <row r="104" spans="1:29">
      <c r="A104" s="227" t="s">
        <v>38</v>
      </c>
      <c r="B104" s="213" t="s">
        <v>23</v>
      </c>
      <c r="C104" s="197" t="s">
        <v>18</v>
      </c>
      <c r="D104" s="94">
        <v>28.834856033325195</v>
      </c>
      <c r="E104" s="201">
        <f>STDEVA(D104:D106)</f>
        <v>7.3184470467551763E-2</v>
      </c>
      <c r="F104" s="201">
        <f>AVERAGE(D104:D106)</f>
        <v>28.87224006652832</v>
      </c>
      <c r="G104" s="16">
        <f>VAR(AVERAGE(D104:D106),AVERAGE(D110:D112),AVERAGE(D113:D115),AVERAGE(D116:D118))</f>
        <v>0.51449467502118607</v>
      </c>
      <c r="H104" s="95">
        <v>26.554515838623047</v>
      </c>
      <c r="I104" s="201">
        <f>STDEVA(H104:H106)</f>
        <v>0.20747376761296496</v>
      </c>
      <c r="J104" s="201">
        <f>AVERAGE(H104:H106)</f>
        <v>26.78912353515625</v>
      </c>
      <c r="K104" s="18">
        <f>VAR(AVERAGE(H104:H106),AVERAGE(H110:H112),AVERAGE(H113:H115),AVERAGE(H116:H118))</f>
        <v>3.525724175620951</v>
      </c>
      <c r="L104" s="201">
        <f>F104-J104</f>
        <v>2.0831165313720703</v>
      </c>
      <c r="M104" s="19">
        <f>STDEVA(L104:L118)</f>
        <v>1.0860973064225463</v>
      </c>
      <c r="N104" s="20">
        <f>SQRT((POWER(M119,2)+POWER(M104,2)/4))</f>
        <v>0.8402089461995651</v>
      </c>
      <c r="O104" s="201">
        <f>L104-L119</f>
        <v>0.74426142374674242</v>
      </c>
      <c r="P104" s="201">
        <f>$C$3^(-O104)</f>
        <v>0.64412578068207971</v>
      </c>
      <c r="Q104" s="177">
        <f>AVERAGE(P104:P118)</f>
        <v>0.67382571740238939</v>
      </c>
      <c r="R104" s="21">
        <f>AVERAGE(D104:D118)-AVERAGE(H104:H118)</f>
        <v>2.3118956883748396</v>
      </c>
      <c r="S104" s="22">
        <f>R119-R104</f>
        <v>-0.56798601150513051</v>
      </c>
      <c r="T104" s="21">
        <f>$C$3^(-S104)</f>
        <v>1.3988938794924697</v>
      </c>
      <c r="U104" s="23">
        <f>(R104-R119)/(N104*SQRT(4))</f>
        <v>0.33800283493424227</v>
      </c>
      <c r="V104" s="24">
        <f>TDIST(ABS(U104),3,2)</f>
        <v>0.75763181166562943</v>
      </c>
      <c r="W104" s="25">
        <f>N104/SQRT(4)</f>
        <v>0.42010447309978255</v>
      </c>
      <c r="X104" s="209" t="s">
        <v>17</v>
      </c>
      <c r="Y104" s="209"/>
      <c r="Z104" s="209"/>
      <c r="AA104" s="209"/>
      <c r="AB104" s="209"/>
      <c r="AC104" s="209"/>
    </row>
    <row r="105" spans="1:29">
      <c r="A105" s="211"/>
      <c r="B105" s="214"/>
      <c r="C105" s="198"/>
      <c r="D105" s="81">
        <v>28.825298309326172</v>
      </c>
      <c r="E105" s="202"/>
      <c r="F105" s="202"/>
      <c r="G105" s="27"/>
      <c r="H105" s="82">
        <v>26.864418029785156</v>
      </c>
      <c r="I105" s="202"/>
      <c r="J105" s="202"/>
      <c r="K105" s="29"/>
      <c r="L105" s="202"/>
      <c r="M105" s="29"/>
      <c r="N105" s="30"/>
      <c r="O105" s="202"/>
      <c r="P105" s="202"/>
      <c r="Q105" s="178"/>
      <c r="R105" s="31"/>
      <c r="S105" s="32"/>
      <c r="T105" s="32"/>
      <c r="U105" s="32"/>
      <c r="V105" s="32"/>
      <c r="W105" s="33"/>
    </row>
    <row r="106" spans="1:29" ht="16" thickBot="1">
      <c r="A106" s="211"/>
      <c r="B106" s="214"/>
      <c r="C106" s="199"/>
      <c r="D106" s="81">
        <v>28.956565856933594</v>
      </c>
      <c r="E106" s="204"/>
      <c r="F106" s="204"/>
      <c r="G106" s="27"/>
      <c r="H106" s="82">
        <v>26.948436737060547</v>
      </c>
      <c r="I106" s="204"/>
      <c r="J106" s="204"/>
      <c r="K106" s="29"/>
      <c r="L106" s="204"/>
      <c r="M106" s="27"/>
      <c r="N106" s="34"/>
      <c r="O106" s="204"/>
      <c r="P106" s="204"/>
      <c r="Q106" s="178"/>
      <c r="R106" s="31"/>
      <c r="S106" s="32"/>
      <c r="T106" s="32"/>
      <c r="U106" s="32"/>
      <c r="V106" s="32"/>
      <c r="W106" s="33"/>
    </row>
    <row r="107" spans="1:29">
      <c r="A107" s="211"/>
      <c r="B107" s="214"/>
      <c r="C107" s="226" t="s">
        <v>19</v>
      </c>
      <c r="D107" s="104"/>
      <c r="E107" s="205"/>
      <c r="F107" s="205"/>
      <c r="G107" s="98"/>
      <c r="H107" s="123"/>
      <c r="I107" s="205"/>
      <c r="J107" s="205"/>
      <c r="K107" s="98"/>
      <c r="L107" s="205"/>
      <c r="M107" s="98"/>
      <c r="N107" s="100"/>
      <c r="O107" s="205"/>
      <c r="P107" s="205"/>
      <c r="Q107" s="189"/>
      <c r="R107" s="110"/>
      <c r="S107" s="124"/>
      <c r="T107" s="124"/>
      <c r="U107" s="124"/>
      <c r="V107" s="124"/>
      <c r="W107" s="125"/>
    </row>
    <row r="108" spans="1:29">
      <c r="A108" s="211"/>
      <c r="B108" s="214"/>
      <c r="C108" s="206"/>
      <c r="D108" s="104"/>
      <c r="E108" s="206"/>
      <c r="F108" s="206"/>
      <c r="G108" s="98"/>
      <c r="H108" s="123"/>
      <c r="I108" s="206"/>
      <c r="J108" s="206"/>
      <c r="K108" s="98"/>
      <c r="L108" s="206"/>
      <c r="M108" s="98"/>
      <c r="N108" s="100"/>
      <c r="O108" s="206"/>
      <c r="P108" s="206"/>
      <c r="Q108" s="187"/>
      <c r="R108" s="110"/>
      <c r="S108" s="124"/>
      <c r="T108" s="124"/>
      <c r="U108" s="124"/>
      <c r="V108" s="124"/>
      <c r="W108" s="125"/>
    </row>
    <row r="109" spans="1:29" ht="16" thickBot="1">
      <c r="A109" s="211"/>
      <c r="B109" s="214"/>
      <c r="C109" s="217"/>
      <c r="D109" s="104"/>
      <c r="E109" s="207"/>
      <c r="F109" s="207"/>
      <c r="G109" s="98"/>
      <c r="H109" s="123"/>
      <c r="I109" s="207"/>
      <c r="J109" s="207"/>
      <c r="K109" s="98"/>
      <c r="L109" s="207"/>
      <c r="M109" s="98"/>
      <c r="N109" s="100"/>
      <c r="O109" s="207"/>
      <c r="P109" s="207"/>
      <c r="Q109" s="187"/>
      <c r="R109" s="110"/>
      <c r="S109" s="124"/>
      <c r="T109" s="124"/>
      <c r="U109" s="124"/>
      <c r="V109" s="124"/>
      <c r="W109" s="125"/>
    </row>
    <row r="110" spans="1:29">
      <c r="A110" s="211"/>
      <c r="B110" s="214"/>
      <c r="C110" s="197" t="s">
        <v>20</v>
      </c>
      <c r="D110" s="81">
        <v>28.752338409423828</v>
      </c>
      <c r="E110" s="201">
        <f>STDEVA(D110:D112)</f>
        <v>0.10125210448020082</v>
      </c>
      <c r="F110" s="201">
        <f>AVERAGE(D110:D112)</f>
        <v>28.863993326822918</v>
      </c>
      <c r="G110" s="27"/>
      <c r="H110" s="82">
        <v>27.475305557250977</v>
      </c>
      <c r="I110" s="201">
        <f>STDEVA(H110:H112)</f>
        <v>0.29178840436092701</v>
      </c>
      <c r="J110" s="201">
        <f>AVERAGE(H110:H117)</f>
        <v>26.48351001739502</v>
      </c>
      <c r="K110" s="29"/>
      <c r="L110" s="201">
        <f>F110-J110</f>
        <v>2.3804833094278983</v>
      </c>
      <c r="M110" s="29"/>
      <c r="N110" s="26"/>
      <c r="O110" s="201">
        <f>L110-L125</f>
        <v>0.20906352996826172</v>
      </c>
      <c r="P110" s="201">
        <f>$C$3^(-O110)</f>
        <v>0.88377098099046314</v>
      </c>
      <c r="Q110" s="181"/>
      <c r="R110" s="31"/>
      <c r="S110" s="32"/>
      <c r="T110" s="32"/>
      <c r="U110" s="32"/>
      <c r="V110" s="32"/>
      <c r="W110" s="33"/>
    </row>
    <row r="111" spans="1:29">
      <c r="A111" s="211"/>
      <c r="B111" s="214"/>
      <c r="C111" s="198"/>
      <c r="D111" s="81">
        <v>28.949851989746094</v>
      </c>
      <c r="E111" s="202"/>
      <c r="F111" s="202"/>
      <c r="G111" s="27"/>
      <c r="H111" s="82">
        <v>27.225961685180664</v>
      </c>
      <c r="I111" s="202"/>
      <c r="J111" s="202"/>
      <c r="K111" s="28"/>
      <c r="L111" s="202"/>
      <c r="M111" s="29"/>
      <c r="N111" s="26"/>
      <c r="O111" s="202"/>
      <c r="P111" s="202"/>
      <c r="Q111" s="178"/>
      <c r="R111" s="31"/>
      <c r="S111" s="32"/>
      <c r="T111" s="32"/>
      <c r="U111" s="32"/>
      <c r="V111" s="32"/>
      <c r="W111" s="33"/>
    </row>
    <row r="112" spans="1:29" ht="16" thickBot="1">
      <c r="A112" s="211"/>
      <c r="B112" s="214"/>
      <c r="C112" s="200"/>
      <c r="D112" s="81">
        <v>28.889789581298828</v>
      </c>
      <c r="E112" s="204"/>
      <c r="F112" s="204"/>
      <c r="G112" s="27"/>
      <c r="H112" s="82">
        <v>26.893695831298828</v>
      </c>
      <c r="I112" s="204"/>
      <c r="J112" s="204"/>
      <c r="K112" s="28"/>
      <c r="L112" s="204"/>
      <c r="M112" s="29"/>
      <c r="N112" s="26"/>
      <c r="O112" s="204"/>
      <c r="P112" s="204"/>
      <c r="Q112" s="178"/>
      <c r="R112" s="31"/>
      <c r="S112" s="32"/>
      <c r="T112" s="32"/>
      <c r="U112" s="32"/>
      <c r="V112" s="32"/>
      <c r="W112" s="33"/>
    </row>
    <row r="113" spans="1:23">
      <c r="A113" s="211"/>
      <c r="B113" s="214"/>
      <c r="C113" s="197" t="s">
        <v>25</v>
      </c>
      <c r="D113" s="81">
        <v>29.014375686645508</v>
      </c>
      <c r="E113" s="201">
        <f>STDEVA(D113:D115)</f>
        <v>0.1548387668945343</v>
      </c>
      <c r="F113" s="201">
        <f>AVERAGE(D113:D115)</f>
        <v>29.193139394124348</v>
      </c>
      <c r="G113" s="27"/>
      <c r="H113" s="82">
        <v>27.579492568969727</v>
      </c>
      <c r="I113" s="201">
        <f>STDEVA(H113:H115)</f>
        <v>0.11716099346064408</v>
      </c>
      <c r="J113" s="201">
        <f>AVERAGE(H113:H115)</f>
        <v>27.71391995747884</v>
      </c>
      <c r="K113" s="28"/>
      <c r="L113" s="201">
        <f>F113-J113</f>
        <v>1.4792194366455078</v>
      </c>
      <c r="M113" s="29"/>
      <c r="N113" s="26"/>
      <c r="O113" s="201">
        <f>L113-L128</f>
        <v>0.41214307149251539</v>
      </c>
      <c r="P113" s="201">
        <f t="shared" ref="P113" si="15">$C$3^(-O113)</f>
        <v>0.78381827074377752</v>
      </c>
      <c r="Q113" s="178"/>
      <c r="R113" s="31"/>
      <c r="S113" s="32"/>
      <c r="T113" s="32"/>
      <c r="U113" s="32"/>
      <c r="V113" s="32"/>
      <c r="W113" s="33"/>
    </row>
    <row r="114" spans="1:23">
      <c r="A114" s="211"/>
      <c r="B114" s="214"/>
      <c r="C114" s="198"/>
      <c r="D114" s="81">
        <v>29.279747009277344</v>
      </c>
      <c r="E114" s="202"/>
      <c r="F114" s="202"/>
      <c r="G114" s="27"/>
      <c r="H114" s="82">
        <v>27.767955780029297</v>
      </c>
      <c r="I114" s="202"/>
      <c r="J114" s="202"/>
      <c r="K114" s="28"/>
      <c r="L114" s="202"/>
      <c r="M114" s="29"/>
      <c r="N114" s="26"/>
      <c r="O114" s="202"/>
      <c r="P114" s="202"/>
      <c r="Q114" s="178"/>
      <c r="R114" s="31"/>
      <c r="S114" s="32"/>
      <c r="T114" s="32"/>
      <c r="U114" s="32"/>
      <c r="V114" s="32"/>
      <c r="W114" s="33"/>
    </row>
    <row r="115" spans="1:23" ht="16" thickBot="1">
      <c r="A115" s="211"/>
      <c r="B115" s="214"/>
      <c r="C115" s="200"/>
      <c r="D115" s="81">
        <v>29.285295486450195</v>
      </c>
      <c r="E115" s="204"/>
      <c r="F115" s="204"/>
      <c r="G115" s="27"/>
      <c r="H115" s="82">
        <v>27.7943115234375</v>
      </c>
      <c r="I115" s="204"/>
      <c r="J115" s="204"/>
      <c r="K115" s="28"/>
      <c r="L115" s="204"/>
      <c r="M115" s="29"/>
      <c r="N115" s="26"/>
      <c r="O115" s="204"/>
      <c r="P115" s="204"/>
      <c r="Q115" s="178"/>
      <c r="R115" s="31"/>
      <c r="S115" s="32"/>
      <c r="T115" s="32"/>
      <c r="U115" s="32"/>
      <c r="V115" s="32"/>
      <c r="W115" s="33"/>
    </row>
    <row r="116" spans="1:23">
      <c r="A116" s="211"/>
      <c r="B116" s="214"/>
      <c r="C116" s="197" t="s">
        <v>26</v>
      </c>
      <c r="D116" s="83">
        <v>27.875198364257812</v>
      </c>
      <c r="E116" s="201">
        <f>STDEVA(D116:D118)</f>
        <v>1.6141745274746442</v>
      </c>
      <c r="F116" s="201">
        <f>AVERAGE(D116:D118)</f>
        <v>27.575018564860027</v>
      </c>
      <c r="G116" s="27"/>
      <c r="H116" s="83">
        <v>23.069362640380859</v>
      </c>
      <c r="I116" s="201">
        <f>STDEVA(H116:H118)</f>
        <v>0.49663242360832</v>
      </c>
      <c r="J116" s="201">
        <f>AVERAGE(H116:H118)</f>
        <v>23.555444081624348</v>
      </c>
      <c r="K116" s="28"/>
      <c r="L116" s="201">
        <f>F116-J116</f>
        <v>4.0195744832356795</v>
      </c>
      <c r="M116" s="29"/>
      <c r="N116" s="26"/>
      <c r="O116" s="201">
        <f>L116-L131</f>
        <v>1.6212870279947929</v>
      </c>
      <c r="P116" s="201">
        <f t="shared" ref="P116" si="16">$C$3^(-O116)</f>
        <v>0.38358783719323664</v>
      </c>
      <c r="Q116" s="178"/>
      <c r="R116" s="31"/>
      <c r="S116" s="32"/>
      <c r="T116" s="32"/>
      <c r="U116" s="32"/>
      <c r="V116" s="32"/>
      <c r="W116" s="33"/>
    </row>
    <row r="117" spans="1:23">
      <c r="A117" s="211"/>
      <c r="B117" s="214"/>
      <c r="C117" s="198"/>
      <c r="D117" s="83">
        <v>29.018032073974609</v>
      </c>
      <c r="E117" s="202"/>
      <c r="F117" s="202"/>
      <c r="G117" s="27"/>
      <c r="H117" s="83">
        <v>24.061994552612305</v>
      </c>
      <c r="I117" s="202"/>
      <c r="J117" s="202"/>
      <c r="K117" s="28"/>
      <c r="L117" s="202"/>
      <c r="M117" s="29"/>
      <c r="N117" s="26"/>
      <c r="O117" s="202"/>
      <c r="P117" s="202"/>
      <c r="Q117" s="178"/>
      <c r="R117" s="31"/>
      <c r="S117" s="32"/>
      <c r="T117" s="32"/>
      <c r="U117" s="32"/>
      <c r="V117" s="32"/>
      <c r="W117" s="33"/>
    </row>
    <row r="118" spans="1:23" ht="16" thickBot="1">
      <c r="A118" s="211"/>
      <c r="B118" s="214"/>
      <c r="C118" s="200"/>
      <c r="D118" s="83">
        <v>25.831825256347656</v>
      </c>
      <c r="E118" s="204"/>
      <c r="F118" s="204"/>
      <c r="G118" s="27"/>
      <c r="H118" s="83">
        <v>23.534975051879883</v>
      </c>
      <c r="I118" s="204"/>
      <c r="J118" s="204"/>
      <c r="K118" s="37"/>
      <c r="L118" s="204"/>
      <c r="M118" s="38"/>
      <c r="N118" s="39"/>
      <c r="O118" s="204"/>
      <c r="P118" s="204"/>
      <c r="Q118" s="182"/>
      <c r="R118" s="40"/>
      <c r="S118" s="41"/>
      <c r="T118" s="41"/>
      <c r="U118" s="41"/>
      <c r="V118" s="41"/>
      <c r="W118" s="42"/>
    </row>
    <row r="119" spans="1:23">
      <c r="A119" s="211"/>
      <c r="B119" s="215" t="s">
        <v>24</v>
      </c>
      <c r="C119" s="197" t="s">
        <v>18</v>
      </c>
      <c r="D119" s="70">
        <v>28.627147674560547</v>
      </c>
      <c r="E119" s="201">
        <f>STDEVA(D119:D121)</f>
        <v>0.23612555088990503</v>
      </c>
      <c r="F119" s="201">
        <f>AVERAGE(D119:D121)</f>
        <v>28.758799235026043</v>
      </c>
      <c r="G119" s="15">
        <f>VAR(AVERAGE(D119:D121),AVERAGE(D125:D127),AVERAGE(D128:D130),AVERAGE(D131:D133))</f>
        <v>23.203229662299236</v>
      </c>
      <c r="H119" s="70">
        <v>27.076723098754883</v>
      </c>
      <c r="I119" s="201">
        <f>STDEVA(H119:H121)</f>
        <v>0.30635065080690271</v>
      </c>
      <c r="J119" s="197">
        <f>AVERAGE(H119:H121)</f>
        <v>27.419944127400715</v>
      </c>
      <c r="K119" s="17">
        <f>VAR(AVERAGE(H119:H121),,AVERAGE(H125:H127),AVERAGE(H128:H130),AVERAGE(H131:H133))</f>
        <v>168.05351222605645</v>
      </c>
      <c r="L119" s="197">
        <f>F119-J119</f>
        <v>1.3388551076253279</v>
      </c>
      <c r="M119" s="43">
        <f>STDEVA(L119:L133)</f>
        <v>0.64113121396419781</v>
      </c>
      <c r="N119" s="44"/>
      <c r="O119" s="45"/>
      <c r="P119" s="46"/>
      <c r="Q119" s="183"/>
      <c r="R119" s="35">
        <f>AVERAGE(D119:D133)-AVERAGE(H119:H133)</f>
        <v>1.7439096768697091</v>
      </c>
      <c r="S119" s="45"/>
      <c r="T119" s="45"/>
      <c r="U119" s="45"/>
      <c r="V119" s="45"/>
      <c r="W119" s="84"/>
    </row>
    <row r="120" spans="1:23">
      <c r="A120" s="211"/>
      <c r="B120" s="214"/>
      <c r="C120" s="198"/>
      <c r="D120" s="71">
        <v>29.031400680541992</v>
      </c>
      <c r="E120" s="202"/>
      <c r="F120" s="202"/>
      <c r="G120" s="27"/>
      <c r="H120" s="71">
        <v>27.517391204833984</v>
      </c>
      <c r="I120" s="202"/>
      <c r="J120" s="198"/>
      <c r="K120" s="28"/>
      <c r="L120" s="198"/>
      <c r="M120" s="47"/>
      <c r="N120" s="30"/>
      <c r="O120" s="45"/>
      <c r="P120" s="46"/>
      <c r="Q120" s="183"/>
      <c r="R120" s="31"/>
      <c r="S120" s="45"/>
      <c r="T120" s="45"/>
      <c r="U120" s="45"/>
      <c r="V120" s="45"/>
      <c r="W120" s="84"/>
    </row>
    <row r="121" spans="1:23" ht="16" thickBot="1">
      <c r="A121" s="211"/>
      <c r="B121" s="214"/>
      <c r="C121" s="199"/>
      <c r="D121" s="71">
        <v>28.617849349975586</v>
      </c>
      <c r="E121" s="204"/>
      <c r="F121" s="204"/>
      <c r="G121" s="27"/>
      <c r="H121" s="71">
        <v>27.665718078613281</v>
      </c>
      <c r="I121" s="204"/>
      <c r="J121" s="199"/>
      <c r="K121" s="28"/>
      <c r="L121" s="199"/>
      <c r="M121" s="48"/>
      <c r="N121" s="34"/>
      <c r="O121" s="45"/>
      <c r="P121" s="46"/>
      <c r="Q121" s="183"/>
      <c r="R121" s="31"/>
      <c r="S121" s="45"/>
      <c r="T121" s="45"/>
      <c r="U121" s="45"/>
      <c r="V121" s="45"/>
      <c r="W121" s="84"/>
    </row>
    <row r="122" spans="1:23">
      <c r="A122" s="211"/>
      <c r="B122" s="214"/>
      <c r="C122" s="226" t="s">
        <v>19</v>
      </c>
      <c r="D122" s="106"/>
      <c r="E122" s="205"/>
      <c r="F122" s="205"/>
      <c r="G122" s="98"/>
      <c r="H122" s="106"/>
      <c r="I122" s="205"/>
      <c r="J122" s="205"/>
      <c r="K122" s="99"/>
      <c r="L122" s="205"/>
      <c r="M122" s="107"/>
      <c r="N122" s="105"/>
      <c r="O122" s="108"/>
      <c r="P122" s="109"/>
      <c r="Q122" s="179"/>
      <c r="R122" s="110"/>
      <c r="S122" s="108"/>
      <c r="T122" s="108"/>
      <c r="U122" s="108"/>
      <c r="V122" s="108"/>
      <c r="W122" s="111"/>
    </row>
    <row r="123" spans="1:23">
      <c r="A123" s="211"/>
      <c r="B123" s="214"/>
      <c r="C123" s="206"/>
      <c r="D123" s="106"/>
      <c r="E123" s="206"/>
      <c r="F123" s="206"/>
      <c r="G123" s="98"/>
      <c r="H123" s="106"/>
      <c r="I123" s="206"/>
      <c r="J123" s="206"/>
      <c r="K123" s="99"/>
      <c r="L123" s="206"/>
      <c r="M123" s="107"/>
      <c r="N123" s="105"/>
      <c r="O123" s="108"/>
      <c r="P123" s="109"/>
      <c r="Q123" s="179"/>
      <c r="R123" s="110"/>
      <c r="S123" s="108"/>
      <c r="T123" s="108"/>
      <c r="U123" s="108"/>
      <c r="V123" s="108"/>
      <c r="W123" s="111"/>
    </row>
    <row r="124" spans="1:23" ht="16" thickBot="1">
      <c r="A124" s="211"/>
      <c r="B124" s="214"/>
      <c r="C124" s="217"/>
      <c r="D124" s="106"/>
      <c r="E124" s="207"/>
      <c r="F124" s="207"/>
      <c r="G124" s="98"/>
      <c r="H124" s="106"/>
      <c r="I124" s="207"/>
      <c r="J124" s="207"/>
      <c r="K124" s="99"/>
      <c r="L124" s="207"/>
      <c r="M124" s="107"/>
      <c r="N124" s="105"/>
      <c r="O124" s="108"/>
      <c r="P124" s="109"/>
      <c r="Q124" s="179"/>
      <c r="R124" s="110"/>
      <c r="S124" s="108"/>
      <c r="T124" s="108"/>
      <c r="U124" s="108"/>
      <c r="V124" s="108"/>
      <c r="W124" s="111"/>
    </row>
    <row r="125" spans="1:23">
      <c r="A125" s="211"/>
      <c r="B125" s="214"/>
      <c r="C125" s="197" t="s">
        <v>20</v>
      </c>
      <c r="D125" s="71">
        <v>28.016277313232422</v>
      </c>
      <c r="E125" s="201">
        <f>STDEVA(D125:D127)</f>
        <v>0.22787059278241475</v>
      </c>
      <c r="F125" s="201">
        <f>AVERAGE(D125:D127)</f>
        <v>28.113440195719402</v>
      </c>
      <c r="G125" s="27"/>
      <c r="H125" s="71">
        <v>26.467136383056641</v>
      </c>
      <c r="I125" s="201">
        <f>STDEVA(H125:H127)</f>
        <v>0.46671080121495007</v>
      </c>
      <c r="J125" s="197">
        <f>AVERAGE(H125:H127)</f>
        <v>25.942020416259766</v>
      </c>
      <c r="K125" s="28"/>
      <c r="L125" s="197">
        <f t="shared" ref="L125" si="17">F125-J125</f>
        <v>2.1714197794596366</v>
      </c>
      <c r="M125" s="47"/>
      <c r="N125" s="30"/>
      <c r="O125" s="45"/>
      <c r="P125" s="46"/>
      <c r="Q125" s="183"/>
      <c r="R125" s="31"/>
      <c r="S125" s="45"/>
      <c r="T125" s="45"/>
      <c r="U125" s="45"/>
      <c r="V125" s="45"/>
      <c r="W125" s="84"/>
    </row>
    <row r="126" spans="1:23">
      <c r="A126" s="211"/>
      <c r="B126" s="214"/>
      <c r="C126" s="198"/>
      <c r="D126" s="71">
        <v>28.373786926269531</v>
      </c>
      <c r="E126" s="202"/>
      <c r="F126" s="202"/>
      <c r="G126" s="27"/>
      <c r="H126" s="71">
        <v>25.784385681152344</v>
      </c>
      <c r="I126" s="202"/>
      <c r="J126" s="198"/>
      <c r="K126" s="28"/>
      <c r="L126" s="198"/>
      <c r="M126" s="47"/>
      <c r="N126" s="30"/>
      <c r="O126" s="45"/>
      <c r="P126" s="46"/>
      <c r="Q126" s="183"/>
      <c r="R126" s="31"/>
      <c r="S126" s="45"/>
      <c r="T126" s="45"/>
      <c r="U126" s="45"/>
      <c r="V126" s="45"/>
      <c r="W126" s="84"/>
    </row>
    <row r="127" spans="1:23" ht="16" thickBot="1">
      <c r="A127" s="211"/>
      <c r="B127" s="214"/>
      <c r="C127" s="200"/>
      <c r="D127" s="71">
        <v>27.95025634765625</v>
      </c>
      <c r="E127" s="204"/>
      <c r="F127" s="204"/>
      <c r="G127" s="27"/>
      <c r="H127" s="71">
        <v>25.574539184570312</v>
      </c>
      <c r="I127" s="204"/>
      <c r="J127" s="199"/>
      <c r="K127" s="28"/>
      <c r="L127" s="199"/>
      <c r="M127" s="47"/>
      <c r="N127" s="30"/>
      <c r="O127" s="45"/>
      <c r="P127" s="46"/>
      <c r="Q127" s="183"/>
      <c r="R127" s="31"/>
      <c r="S127" s="45"/>
      <c r="T127" s="45"/>
      <c r="U127" s="45"/>
      <c r="V127" s="45"/>
      <c r="W127" s="84"/>
    </row>
    <row r="128" spans="1:23">
      <c r="A128" s="211"/>
      <c r="B128" s="214"/>
      <c r="C128" s="197" t="s">
        <v>25</v>
      </c>
      <c r="D128" s="71">
        <v>35.287460327148438</v>
      </c>
      <c r="E128" s="201">
        <f>STDEVA(D128:D130)</f>
        <v>0.71411434357365111</v>
      </c>
      <c r="F128" s="201">
        <f>AVERAGE(D128:D130)</f>
        <v>35.012546539306641</v>
      </c>
      <c r="G128" s="27"/>
      <c r="H128" s="71">
        <v>35.049442291259766</v>
      </c>
      <c r="I128" s="201">
        <f>STDEVA(H128:H130)</f>
        <v>1.0177574375711977</v>
      </c>
      <c r="J128" s="197">
        <f>AVERAGE(H128:H130)</f>
        <v>33.945470174153648</v>
      </c>
      <c r="K128" s="28"/>
      <c r="L128" s="197">
        <f t="shared" ref="L128" si="18">F128-J128</f>
        <v>1.0670763651529924</v>
      </c>
      <c r="M128" s="47"/>
      <c r="N128" s="30"/>
      <c r="O128" s="45"/>
      <c r="P128" s="46"/>
      <c r="Q128" s="183"/>
      <c r="R128" s="31"/>
      <c r="S128" s="45"/>
      <c r="T128" s="45"/>
      <c r="U128" s="45"/>
      <c r="V128" s="45"/>
      <c r="W128" s="84"/>
    </row>
    <row r="129" spans="1:29">
      <c r="A129" s="211"/>
      <c r="B129" s="214"/>
      <c r="C129" s="198"/>
      <c r="D129" s="71">
        <v>34.201831817626953</v>
      </c>
      <c r="E129" s="202"/>
      <c r="F129" s="202"/>
      <c r="G129" s="27"/>
      <c r="H129" s="71">
        <v>33.044536590576172</v>
      </c>
      <c r="I129" s="202"/>
      <c r="J129" s="198"/>
      <c r="K129" s="28"/>
      <c r="L129" s="198"/>
      <c r="M129" s="47"/>
      <c r="N129" s="30"/>
      <c r="O129" s="45"/>
      <c r="P129" s="46"/>
      <c r="Q129" s="183"/>
      <c r="R129" s="31"/>
      <c r="S129" s="45"/>
      <c r="T129" s="45"/>
      <c r="U129" s="45"/>
      <c r="V129" s="45"/>
      <c r="W129" s="84"/>
    </row>
    <row r="130" spans="1:29" ht="16" thickBot="1">
      <c r="A130" s="211"/>
      <c r="B130" s="214"/>
      <c r="C130" s="200"/>
      <c r="D130" s="71">
        <v>35.548347473144531</v>
      </c>
      <c r="E130" s="204"/>
      <c r="F130" s="204"/>
      <c r="G130" s="27"/>
      <c r="H130" s="71">
        <v>33.742431640625</v>
      </c>
      <c r="I130" s="204"/>
      <c r="J130" s="199"/>
      <c r="K130" s="28"/>
      <c r="L130" s="199"/>
      <c r="M130" s="47"/>
      <c r="N130" s="30"/>
      <c r="O130" s="45"/>
      <c r="P130" s="46"/>
      <c r="Q130" s="183"/>
      <c r="R130" s="31"/>
      <c r="S130" s="45"/>
      <c r="T130" s="45"/>
      <c r="U130" s="45"/>
      <c r="V130" s="45"/>
      <c r="W130" s="84"/>
    </row>
    <row r="131" spans="1:29">
      <c r="A131" s="211"/>
      <c r="B131" s="214"/>
      <c r="C131" s="197" t="s">
        <v>26</v>
      </c>
      <c r="D131" s="67">
        <v>22.853275299072266</v>
      </c>
      <c r="E131" s="201">
        <f>STDEVA(D131:D133)</f>
        <v>0.42592753144589457</v>
      </c>
      <c r="F131" s="201">
        <f>AVERAGE(D131:D133)</f>
        <v>23.273579279581707</v>
      </c>
      <c r="G131" s="27"/>
      <c r="H131" s="67">
        <v>20.420536041259766</v>
      </c>
      <c r="I131" s="201">
        <f>STDEVA(H131:H133)</f>
        <v>0.40160977862317887</v>
      </c>
      <c r="J131" s="197">
        <f>AVERAGE(H131:H133)</f>
        <v>20.87529182434082</v>
      </c>
      <c r="K131" s="28"/>
      <c r="L131" s="197">
        <f t="shared" ref="L131" si="19">F131-J131</f>
        <v>2.3982874552408866</v>
      </c>
      <c r="M131" s="47"/>
      <c r="N131" s="30"/>
      <c r="O131" s="45"/>
      <c r="P131" s="46"/>
      <c r="Q131" s="183"/>
      <c r="R131" s="31"/>
      <c r="S131" s="45"/>
      <c r="T131" s="45"/>
      <c r="U131" s="45"/>
      <c r="V131" s="45"/>
      <c r="W131" s="84"/>
    </row>
    <row r="132" spans="1:29">
      <c r="A132" s="211"/>
      <c r="B132" s="214"/>
      <c r="C132" s="198"/>
      <c r="D132" s="67">
        <v>23.704916000366211</v>
      </c>
      <c r="E132" s="202"/>
      <c r="F132" s="202"/>
      <c r="G132" s="27"/>
      <c r="H132" s="67">
        <v>21.024003982543945</v>
      </c>
      <c r="I132" s="202"/>
      <c r="J132" s="198"/>
      <c r="K132" s="28"/>
      <c r="L132" s="198"/>
      <c r="M132" s="47"/>
      <c r="N132" s="30"/>
      <c r="O132" s="45"/>
      <c r="P132" s="46"/>
      <c r="Q132" s="183"/>
      <c r="R132" s="31"/>
      <c r="S132" s="45"/>
      <c r="T132" s="45"/>
      <c r="U132" s="45"/>
      <c r="V132" s="45"/>
      <c r="W132" s="84"/>
    </row>
    <row r="133" spans="1:29">
      <c r="A133" s="228"/>
      <c r="B133" s="229"/>
      <c r="C133" s="199"/>
      <c r="D133" s="114">
        <v>23.262546539306641</v>
      </c>
      <c r="E133" s="204"/>
      <c r="F133" s="204"/>
      <c r="G133" s="53"/>
      <c r="H133" s="114">
        <v>21.18133544921875</v>
      </c>
      <c r="I133" s="204"/>
      <c r="J133" s="199"/>
      <c r="K133" s="54"/>
      <c r="L133" s="199"/>
      <c r="M133" s="55"/>
      <c r="N133" s="56"/>
      <c r="O133" s="57"/>
      <c r="P133" s="58"/>
      <c r="Q133" s="184"/>
      <c r="R133" s="59"/>
      <c r="S133" s="57"/>
      <c r="T133" s="57"/>
      <c r="U133" s="57"/>
      <c r="V133" s="57"/>
      <c r="W133" s="85"/>
    </row>
    <row r="136" spans="1:29" ht="16" thickBot="1"/>
    <row r="137" spans="1:29">
      <c r="A137" s="210" t="s">
        <v>37</v>
      </c>
      <c r="B137" s="213" t="s">
        <v>23</v>
      </c>
      <c r="C137" s="197" t="s">
        <v>18</v>
      </c>
      <c r="D137" s="70">
        <v>28.299150466918945</v>
      </c>
      <c r="E137" s="201">
        <f>STDEVA(D137:D139)</f>
        <v>0.4312678228330562</v>
      </c>
      <c r="F137" s="201">
        <f>AVERAGE(D137:D139)</f>
        <v>27.802580515543621</v>
      </c>
      <c r="G137" s="16">
        <f>VAR(AVERAGE(D137:D139),AVERAGE(D140:D142),AVERAGE(D143:D145),AVERAGE(D149:D151))</f>
        <v>5.199640527079624</v>
      </c>
      <c r="H137" s="113">
        <v>26.478002548217773</v>
      </c>
      <c r="I137" s="201">
        <f>STDEVA(H137:H139)</f>
        <v>8.7551935941784662E-2</v>
      </c>
      <c r="J137" s="201">
        <f>AVERAGE(H137:H139)</f>
        <v>26.428472518920898</v>
      </c>
      <c r="K137" s="18">
        <f>VAR(AVERAGE(H137:H139),AVERAGE(H140:H142),AVERAGE(H143:H145),AVERAGE(H149:H151))</f>
        <v>8.6574381346475064</v>
      </c>
      <c r="L137" s="201">
        <f>F137-J137</f>
        <v>1.3741079966227225</v>
      </c>
      <c r="M137" s="19">
        <f>STDEVA(L137:L151)</f>
        <v>1.1263314522450658</v>
      </c>
      <c r="N137" s="20">
        <f>SQRT((POWER(M152,2)+POWER(M137,2)/4))</f>
        <v>0.85813903604710362</v>
      </c>
      <c r="O137" s="201">
        <f>L137-L152</f>
        <v>-0.90659395853678504</v>
      </c>
      <c r="P137" s="201">
        <f>$C$3^(-O137)</f>
        <v>1.7088154140550595</v>
      </c>
      <c r="Q137" s="177">
        <f>AVERAGE(P137:P151)</f>
        <v>0.96130473723584509</v>
      </c>
      <c r="R137" s="21">
        <f>AVERAGE(D137:D151)-AVERAGE(H137:H151)</f>
        <v>2.1272880236307792</v>
      </c>
      <c r="S137" s="22">
        <f>R152-R137</f>
        <v>-0.74620819091796875</v>
      </c>
      <c r="T137" s="21">
        <f>$C$3^(-S137)</f>
        <v>1.554279053521467</v>
      </c>
      <c r="U137" s="23">
        <f>(R137-R152)/(N137*SQRT(4))</f>
        <v>0.43478280300315408</v>
      </c>
      <c r="V137" s="24">
        <f>TDIST(ABS(U137),3,2)</f>
        <v>0.69309677705890538</v>
      </c>
      <c r="W137" s="25">
        <f>N137/SQRT(4)</f>
        <v>0.42906951802355181</v>
      </c>
      <c r="X137" s="209" t="s">
        <v>17</v>
      </c>
      <c r="Y137" s="209"/>
      <c r="Z137" s="209"/>
      <c r="AA137" s="209"/>
      <c r="AB137" s="209"/>
      <c r="AC137" s="209"/>
    </row>
    <row r="138" spans="1:29">
      <c r="A138" s="211"/>
      <c r="B138" s="214"/>
      <c r="C138" s="198"/>
      <c r="D138" s="71">
        <v>27.521804809570312</v>
      </c>
      <c r="E138" s="202"/>
      <c r="F138" s="202"/>
      <c r="G138" s="27"/>
      <c r="H138" s="68">
        <v>26.480031967163086</v>
      </c>
      <c r="I138" s="202"/>
      <c r="J138" s="202"/>
      <c r="K138" s="29"/>
      <c r="L138" s="202"/>
      <c r="M138" s="29"/>
      <c r="N138" s="30"/>
      <c r="O138" s="202"/>
      <c r="P138" s="202"/>
      <c r="Q138" s="178"/>
      <c r="R138" s="31"/>
      <c r="S138" s="32"/>
      <c r="T138" s="32"/>
      <c r="U138" s="32"/>
      <c r="V138" s="32"/>
      <c r="W138" s="33"/>
    </row>
    <row r="139" spans="1:29" ht="16" thickBot="1">
      <c r="A139" s="211"/>
      <c r="B139" s="214"/>
      <c r="C139" s="199"/>
      <c r="D139" s="71">
        <v>27.586786270141602</v>
      </c>
      <c r="E139" s="204"/>
      <c r="F139" s="204"/>
      <c r="G139" s="27"/>
      <c r="H139" s="68">
        <v>26.327383041381836</v>
      </c>
      <c r="I139" s="204"/>
      <c r="J139" s="204"/>
      <c r="K139" s="29"/>
      <c r="L139" s="204"/>
      <c r="M139" s="27"/>
      <c r="N139" s="34"/>
      <c r="O139" s="204"/>
      <c r="P139" s="204"/>
      <c r="Q139" s="178"/>
      <c r="R139" s="31"/>
      <c r="S139" s="32"/>
      <c r="T139" s="32"/>
      <c r="U139" s="32"/>
      <c r="V139" s="32"/>
      <c r="W139" s="33"/>
    </row>
    <row r="140" spans="1:29">
      <c r="A140" s="211"/>
      <c r="B140" s="214"/>
      <c r="C140" s="208" t="s">
        <v>19</v>
      </c>
      <c r="D140" s="67">
        <v>28.020570755004883</v>
      </c>
      <c r="E140" s="201">
        <f>STDEVA(D140:D142)</f>
        <v>0.17295088977225109</v>
      </c>
      <c r="F140" s="201">
        <f>AVERAGE(D140:D142)</f>
        <v>27.917523701985676</v>
      </c>
      <c r="G140" s="27"/>
      <c r="H140" s="67">
        <v>24.448184967041016</v>
      </c>
      <c r="I140" s="201">
        <f>STDEVA(H140:H142)</f>
        <v>0.23354821318662497</v>
      </c>
      <c r="J140" s="201">
        <f>AVERAGE(H140:H142)</f>
        <v>24.39115269978841</v>
      </c>
      <c r="K140" s="29"/>
      <c r="L140" s="201">
        <f>F140-J140</f>
        <v>3.5263710021972656</v>
      </c>
      <c r="M140" s="29"/>
      <c r="N140" s="26"/>
      <c r="O140" s="201">
        <f>L140-L155</f>
        <v>2.525604248046875</v>
      </c>
      <c r="P140" s="201">
        <f>$C$3^(-O140)</f>
        <v>0.22477812537769298</v>
      </c>
      <c r="Q140" s="181"/>
      <c r="R140" s="31"/>
      <c r="S140" s="32"/>
      <c r="T140" s="32"/>
      <c r="U140" s="32"/>
      <c r="V140" s="32"/>
      <c r="W140" s="33"/>
    </row>
    <row r="141" spans="1:29">
      <c r="A141" s="211"/>
      <c r="B141" s="214"/>
      <c r="C141" s="198"/>
      <c r="D141" s="67">
        <v>27.717851638793945</v>
      </c>
      <c r="E141" s="202"/>
      <c r="F141" s="202"/>
      <c r="G141" s="27"/>
      <c r="H141" s="67">
        <v>24.590902328491211</v>
      </c>
      <c r="I141" s="202"/>
      <c r="J141" s="202"/>
      <c r="K141" s="29"/>
      <c r="L141" s="202"/>
      <c r="M141" s="29"/>
      <c r="N141" s="26"/>
      <c r="O141" s="202"/>
      <c r="P141" s="202"/>
      <c r="Q141" s="178"/>
      <c r="R141" s="31"/>
      <c r="S141" s="32"/>
      <c r="T141" s="32"/>
      <c r="U141" s="32"/>
      <c r="V141" s="32"/>
      <c r="W141" s="33"/>
    </row>
    <row r="142" spans="1:29" ht="16" thickBot="1">
      <c r="A142" s="211"/>
      <c r="B142" s="214"/>
      <c r="C142" s="200"/>
      <c r="D142" s="67">
        <v>28.014148712158203</v>
      </c>
      <c r="E142" s="204"/>
      <c r="F142" s="204"/>
      <c r="G142" s="27"/>
      <c r="H142" s="67">
        <v>24.134370803833008</v>
      </c>
      <c r="I142" s="204"/>
      <c r="J142" s="204"/>
      <c r="K142" s="29"/>
      <c r="L142" s="204"/>
      <c r="M142" s="27"/>
      <c r="N142" s="36"/>
      <c r="O142" s="204"/>
      <c r="P142" s="204"/>
      <c r="Q142" s="178"/>
      <c r="R142" s="31"/>
      <c r="S142" s="32"/>
      <c r="T142" s="32"/>
      <c r="U142" s="32"/>
      <c r="V142" s="32"/>
      <c r="W142" s="33"/>
    </row>
    <row r="143" spans="1:29">
      <c r="A143" s="211"/>
      <c r="B143" s="214"/>
      <c r="C143" s="197" t="s">
        <v>20</v>
      </c>
      <c r="D143" s="71">
        <v>31.923471450805664</v>
      </c>
      <c r="E143" s="201">
        <f>STDEVA(D143:D145)</f>
        <v>0.6849194074868048</v>
      </c>
      <c r="F143" s="201">
        <f>AVERAGE(D143:D145)</f>
        <v>31.19335428873698</v>
      </c>
      <c r="G143" s="27"/>
      <c r="H143" s="68">
        <v>28.085414886474609</v>
      </c>
      <c r="I143" s="201">
        <f>STDEVA(H143:H145)</f>
        <v>0.45687345715551397</v>
      </c>
      <c r="J143" s="201">
        <f>AVERAGE(H143:H150)</f>
        <v>29.651795959472658</v>
      </c>
      <c r="K143" s="29"/>
      <c r="L143" s="201">
        <f>F143-J143</f>
        <v>1.5415583292643227</v>
      </c>
      <c r="M143" s="29"/>
      <c r="N143" s="26"/>
      <c r="O143" s="201">
        <f>L143-L158</f>
        <v>0.71077194213867045</v>
      </c>
      <c r="P143" s="201">
        <f>$C$3^(-O143)</f>
        <v>0.65700158201801495</v>
      </c>
      <c r="Q143" s="181"/>
      <c r="R143" s="31"/>
      <c r="S143" s="32"/>
      <c r="T143" s="32"/>
      <c r="U143" s="32"/>
      <c r="V143" s="32"/>
      <c r="W143" s="33"/>
    </row>
    <row r="144" spans="1:29">
      <c r="A144" s="211"/>
      <c r="B144" s="214"/>
      <c r="C144" s="198"/>
      <c r="D144" s="71">
        <v>30.565025329589844</v>
      </c>
      <c r="E144" s="202"/>
      <c r="F144" s="202"/>
      <c r="G144" s="27"/>
      <c r="H144" s="68">
        <v>28.871353149414062</v>
      </c>
      <c r="I144" s="202"/>
      <c r="J144" s="202"/>
      <c r="K144" s="28"/>
      <c r="L144" s="202"/>
      <c r="M144" s="29"/>
      <c r="N144" s="26"/>
      <c r="O144" s="202"/>
      <c r="P144" s="202"/>
      <c r="Q144" s="178"/>
      <c r="R144" s="31"/>
      <c r="S144" s="32"/>
      <c r="T144" s="32"/>
      <c r="U144" s="32"/>
      <c r="V144" s="32"/>
      <c r="W144" s="33"/>
    </row>
    <row r="145" spans="1:23" ht="16" thickBot="1">
      <c r="A145" s="211"/>
      <c r="B145" s="214"/>
      <c r="C145" s="200"/>
      <c r="D145" s="71">
        <v>31.09156608581543</v>
      </c>
      <c r="E145" s="204"/>
      <c r="F145" s="204"/>
      <c r="G145" s="27"/>
      <c r="H145" s="68">
        <v>28.882024765014648</v>
      </c>
      <c r="I145" s="204"/>
      <c r="J145" s="204"/>
      <c r="K145" s="28"/>
      <c r="L145" s="204"/>
      <c r="M145" s="29"/>
      <c r="N145" s="26"/>
      <c r="O145" s="204"/>
      <c r="P145" s="204"/>
      <c r="Q145" s="178"/>
      <c r="R145" s="31"/>
      <c r="S145" s="32"/>
      <c r="T145" s="32"/>
      <c r="U145" s="32"/>
      <c r="V145" s="32"/>
      <c r="W145" s="33"/>
    </row>
    <row r="146" spans="1:23">
      <c r="A146" s="211"/>
      <c r="B146" s="214"/>
      <c r="C146" s="205" t="s">
        <v>25</v>
      </c>
      <c r="D146" s="115"/>
      <c r="E146" s="205"/>
      <c r="F146" s="205"/>
      <c r="G146" s="98"/>
      <c r="H146" s="115"/>
      <c r="I146" s="205"/>
      <c r="J146" s="205"/>
      <c r="K146" s="99"/>
      <c r="L146" s="205"/>
      <c r="M146" s="98"/>
      <c r="N146" s="105"/>
      <c r="O146" s="218"/>
      <c r="P146" s="218"/>
      <c r="Q146" s="192"/>
      <c r="R146" s="101"/>
      <c r="S146" s="102"/>
      <c r="T146" s="102"/>
      <c r="U146" s="102"/>
      <c r="V146" s="102"/>
      <c r="W146" s="103"/>
    </row>
    <row r="147" spans="1:23">
      <c r="A147" s="211"/>
      <c r="B147" s="214"/>
      <c r="C147" s="206"/>
      <c r="D147" s="115"/>
      <c r="E147" s="206"/>
      <c r="F147" s="206"/>
      <c r="G147" s="98"/>
      <c r="H147" s="115"/>
      <c r="I147" s="206"/>
      <c r="J147" s="206"/>
      <c r="K147" s="99"/>
      <c r="L147" s="206"/>
      <c r="M147" s="98"/>
      <c r="N147" s="105"/>
      <c r="O147" s="219"/>
      <c r="P147" s="219"/>
      <c r="Q147" s="192"/>
      <c r="R147" s="101"/>
      <c r="S147" s="102"/>
      <c r="T147" s="102"/>
      <c r="U147" s="102"/>
      <c r="V147" s="102"/>
      <c r="W147" s="103"/>
    </row>
    <row r="148" spans="1:23" ht="16" thickBot="1">
      <c r="A148" s="211"/>
      <c r="B148" s="214"/>
      <c r="C148" s="217"/>
      <c r="D148" s="115"/>
      <c r="E148" s="207"/>
      <c r="F148" s="207"/>
      <c r="G148" s="98"/>
      <c r="H148" s="115"/>
      <c r="I148" s="207"/>
      <c r="J148" s="207"/>
      <c r="K148" s="99"/>
      <c r="L148" s="207"/>
      <c r="M148" s="98"/>
      <c r="N148" s="105"/>
      <c r="O148" s="220"/>
      <c r="P148" s="220"/>
      <c r="Q148" s="192"/>
      <c r="R148" s="101"/>
      <c r="S148" s="102"/>
      <c r="T148" s="102"/>
      <c r="U148" s="102"/>
      <c r="V148" s="102"/>
      <c r="W148" s="103"/>
    </row>
    <row r="149" spans="1:23">
      <c r="A149" s="211"/>
      <c r="B149" s="214"/>
      <c r="C149" s="197" t="s">
        <v>26</v>
      </c>
      <c r="D149" s="71">
        <v>31.859308242797852</v>
      </c>
      <c r="E149" s="201">
        <f>STDEVA(D149:D151)</f>
        <v>0.4713998361449423</v>
      </c>
      <c r="F149" s="201">
        <f>AVERAGE(D149:D151)</f>
        <v>32.274695714314781</v>
      </c>
      <c r="G149" s="27"/>
      <c r="H149" s="68">
        <v>31.473459243774414</v>
      </c>
      <c r="I149" s="201">
        <f>STDEVA(H149:H151)</f>
        <v>0.27078778286264338</v>
      </c>
      <c r="J149" s="201">
        <f>AVERAGE(H149:H151)</f>
        <v>31.246445973714192</v>
      </c>
      <c r="K149" s="28"/>
      <c r="L149" s="201">
        <f>F149-J149</f>
        <v>1.0282497406005895</v>
      </c>
      <c r="M149" s="29"/>
      <c r="N149" s="26"/>
      <c r="O149" s="201">
        <f>L149-L164</f>
        <v>-0.38381449381509825</v>
      </c>
      <c r="P149" s="201">
        <f>$C$3^(-O149)</f>
        <v>1.2546238274926127</v>
      </c>
      <c r="Q149" s="178"/>
      <c r="R149" s="31"/>
      <c r="S149" s="32"/>
      <c r="T149" s="32"/>
      <c r="U149" s="32"/>
      <c r="V149" s="32"/>
      <c r="W149" s="33"/>
    </row>
    <row r="150" spans="1:23">
      <c r="A150" s="211"/>
      <c r="B150" s="214"/>
      <c r="C150" s="198"/>
      <c r="D150" s="71">
        <v>32.787033081054688</v>
      </c>
      <c r="E150" s="202"/>
      <c r="F150" s="202"/>
      <c r="G150" s="27"/>
      <c r="H150" s="68">
        <v>30.946727752685547</v>
      </c>
      <c r="I150" s="202"/>
      <c r="J150" s="202"/>
      <c r="K150" s="28"/>
      <c r="L150" s="202"/>
      <c r="M150" s="29"/>
      <c r="N150" s="26"/>
      <c r="O150" s="202"/>
      <c r="P150" s="202"/>
      <c r="Q150" s="178"/>
      <c r="R150" s="31"/>
      <c r="S150" s="32"/>
      <c r="T150" s="32"/>
      <c r="U150" s="32"/>
      <c r="V150" s="32"/>
      <c r="W150" s="33"/>
    </row>
    <row r="151" spans="1:23" ht="16" thickBot="1">
      <c r="A151" s="211"/>
      <c r="B151" s="214"/>
      <c r="C151" s="198"/>
      <c r="D151" s="71">
        <v>32.177745819091797</v>
      </c>
      <c r="E151" s="202"/>
      <c r="F151" s="202"/>
      <c r="G151" s="27"/>
      <c r="H151" s="68">
        <v>31.319150924682617</v>
      </c>
      <c r="I151" s="202"/>
      <c r="J151" s="202"/>
      <c r="K151" s="29"/>
      <c r="L151" s="202"/>
      <c r="M151" s="27"/>
      <c r="N151" s="36"/>
      <c r="O151" s="202"/>
      <c r="P151" s="202"/>
      <c r="Q151" s="178"/>
      <c r="R151" s="31"/>
      <c r="S151" s="32"/>
      <c r="T151" s="32"/>
      <c r="U151" s="32"/>
      <c r="V151" s="32"/>
      <c r="W151" s="33"/>
    </row>
    <row r="152" spans="1:23">
      <c r="A152" s="221"/>
      <c r="B152" s="223" t="s">
        <v>24</v>
      </c>
      <c r="C152" s="197" t="s">
        <v>18</v>
      </c>
      <c r="D152" s="116">
        <v>30.11884880065918</v>
      </c>
      <c r="E152" s="201">
        <f>STDEVA(D152:D154)</f>
        <v>8.5218161884181354E-2</v>
      </c>
      <c r="F152" s="201">
        <f>AVERAGE(D152:D154)</f>
        <v>30.132000605265301</v>
      </c>
      <c r="G152" s="63">
        <f>VAR(AVERAGE(D152:D154),AVERAGE(D155:D157),AVERAGE(D158:D160),AVERAGE(D164:D166))</f>
        <v>0.12070582668857982</v>
      </c>
      <c r="H152" s="116">
        <v>27.895591735839844</v>
      </c>
      <c r="I152" s="201">
        <f>STDEVA(H152:H154)</f>
        <v>0.14599928613106705</v>
      </c>
      <c r="J152" s="197">
        <f>AVERAGE(H152:H154)</f>
        <v>27.851298650105793</v>
      </c>
      <c r="K152" s="17">
        <f>VAR(AVERAGE(H152:H154),AVERAGE(H155:H157),AVERAGE(H158:H160),AVERAGE(H164:H166))</f>
        <v>0.21123543590120245</v>
      </c>
      <c r="L152" s="197">
        <f>F152-J152</f>
        <v>2.2807019551595076</v>
      </c>
      <c r="M152" s="43">
        <f>STDEVA(L152:L166)</f>
        <v>0.64749283402114388</v>
      </c>
      <c r="N152" s="117"/>
      <c r="O152" s="118"/>
      <c r="P152" s="119"/>
      <c r="Q152" s="193"/>
      <c r="R152" s="21">
        <f>AVERAGE(D152:D166)-AVERAGE(H152:H166)</f>
        <v>1.3810798327128104</v>
      </c>
      <c r="S152" s="118"/>
      <c r="T152" s="118"/>
      <c r="U152" s="118"/>
      <c r="V152" s="118"/>
      <c r="W152" s="120"/>
    </row>
    <row r="153" spans="1:23">
      <c r="A153" s="221"/>
      <c r="B153" s="224"/>
      <c r="C153" s="198"/>
      <c r="D153" s="71">
        <v>30.054122924804688</v>
      </c>
      <c r="E153" s="202"/>
      <c r="F153" s="202"/>
      <c r="G153" s="64"/>
      <c r="H153" s="71">
        <v>27.970022201538086</v>
      </c>
      <c r="I153" s="202"/>
      <c r="J153" s="198"/>
      <c r="K153" s="28"/>
      <c r="L153" s="198"/>
      <c r="M153" s="47"/>
      <c r="N153" s="30"/>
      <c r="O153" s="45"/>
      <c r="P153" s="46"/>
      <c r="Q153" s="183"/>
      <c r="R153" s="31"/>
      <c r="S153" s="45"/>
      <c r="T153" s="45"/>
      <c r="U153" s="45"/>
      <c r="V153" s="45"/>
      <c r="W153" s="84"/>
    </row>
    <row r="154" spans="1:23" ht="16" thickBot="1">
      <c r="A154" s="221"/>
      <c r="B154" s="224"/>
      <c r="C154" s="199"/>
      <c r="D154" s="71">
        <v>30.223030090332031</v>
      </c>
      <c r="E154" s="204"/>
      <c r="F154" s="204"/>
      <c r="G154" s="64"/>
      <c r="H154" s="71">
        <v>27.688282012939453</v>
      </c>
      <c r="I154" s="204"/>
      <c r="J154" s="199"/>
      <c r="K154" s="28"/>
      <c r="L154" s="199"/>
      <c r="M154" s="48"/>
      <c r="N154" s="34"/>
      <c r="O154" s="45"/>
      <c r="P154" s="46"/>
      <c r="Q154" s="183"/>
      <c r="R154" s="31"/>
      <c r="S154" s="45"/>
      <c r="T154" s="45"/>
      <c r="U154" s="45"/>
      <c r="V154" s="45"/>
      <c r="W154" s="84"/>
    </row>
    <row r="155" spans="1:23">
      <c r="A155" s="221"/>
      <c r="B155" s="224"/>
      <c r="C155" s="208" t="s">
        <v>19</v>
      </c>
      <c r="D155" s="71">
        <v>29.768417358398438</v>
      </c>
      <c r="E155" s="201">
        <f>STDEVA(D155:D157)</f>
        <v>4.8016253281201536E-2</v>
      </c>
      <c r="F155" s="201">
        <f>AVERAGE(D155:D157)</f>
        <v>29.807892481486004</v>
      </c>
      <c r="G155" s="64"/>
      <c r="H155" s="71">
        <v>28.677274703979492</v>
      </c>
      <c r="I155" s="201">
        <f>STDEVA(H155:H157)</f>
        <v>0.12164795420792994</v>
      </c>
      <c r="J155" s="197">
        <f>AVERAGE(H155:H157)</f>
        <v>28.807125727335613</v>
      </c>
      <c r="K155" s="28"/>
      <c r="L155" s="197">
        <f t="shared" ref="L155" si="20">F155-J155</f>
        <v>1.0007667541503906</v>
      </c>
      <c r="M155" s="47"/>
      <c r="N155" s="30"/>
      <c r="O155" s="45"/>
      <c r="P155" s="46"/>
      <c r="Q155" s="183"/>
      <c r="R155" s="31"/>
      <c r="S155" s="45"/>
      <c r="T155" s="45"/>
      <c r="U155" s="45"/>
      <c r="V155" s="45"/>
      <c r="W155" s="84"/>
    </row>
    <row r="156" spans="1:23">
      <c r="A156" s="221"/>
      <c r="B156" s="224"/>
      <c r="C156" s="198"/>
      <c r="D156" s="71">
        <v>29.861347198486328</v>
      </c>
      <c r="E156" s="202"/>
      <c r="F156" s="202"/>
      <c r="G156" s="64"/>
      <c r="H156" s="71">
        <v>28.91844367980957</v>
      </c>
      <c r="I156" s="202"/>
      <c r="J156" s="198"/>
      <c r="K156" s="28"/>
      <c r="L156" s="198"/>
      <c r="M156" s="47"/>
      <c r="N156" s="30"/>
      <c r="O156" s="45"/>
      <c r="P156" s="46"/>
      <c r="Q156" s="183"/>
      <c r="R156" s="31"/>
      <c r="S156" s="45"/>
      <c r="T156" s="45"/>
      <c r="U156" s="45"/>
      <c r="V156" s="45"/>
      <c r="W156" s="84"/>
    </row>
    <row r="157" spans="1:23" ht="16" thickBot="1">
      <c r="A157" s="221"/>
      <c r="B157" s="224"/>
      <c r="C157" s="200"/>
      <c r="D157" s="71">
        <v>29.793912887573242</v>
      </c>
      <c r="E157" s="204"/>
      <c r="F157" s="204"/>
      <c r="G157" s="64"/>
      <c r="H157" s="71">
        <v>28.825658798217773</v>
      </c>
      <c r="I157" s="204"/>
      <c r="J157" s="199"/>
      <c r="K157" s="28"/>
      <c r="L157" s="199"/>
      <c r="M157" s="48"/>
      <c r="N157" s="34"/>
      <c r="O157" s="45"/>
      <c r="P157" s="46"/>
      <c r="Q157" s="183"/>
      <c r="R157" s="31"/>
      <c r="S157" s="45"/>
      <c r="T157" s="45"/>
      <c r="U157" s="45"/>
      <c r="V157" s="45"/>
      <c r="W157" s="84"/>
    </row>
    <row r="158" spans="1:23">
      <c r="A158" s="221"/>
      <c r="B158" s="224"/>
      <c r="C158" s="197" t="s">
        <v>20</v>
      </c>
      <c r="D158" s="71">
        <v>29.462867736816406</v>
      </c>
      <c r="E158" s="201">
        <f>STDEVA(D158:D160)</f>
        <v>5.2458354124764427E-2</v>
      </c>
      <c r="F158" s="201">
        <f>AVERAGE(D158:D160)</f>
        <v>29.419204711914062</v>
      </c>
      <c r="G158" s="64"/>
      <c r="H158" s="71">
        <v>28.34686279296875</v>
      </c>
      <c r="I158" s="201">
        <f>STDEVA(H158:H160)</f>
        <v>0.21002275977328563</v>
      </c>
      <c r="J158" s="197">
        <f>AVERAGE(H158:H160)</f>
        <v>28.58841832478841</v>
      </c>
      <c r="K158" s="28"/>
      <c r="L158" s="197">
        <f t="shared" ref="L158" si="21">F158-J158</f>
        <v>0.83078638712565223</v>
      </c>
      <c r="M158" s="47"/>
      <c r="N158" s="30"/>
      <c r="O158" s="45"/>
      <c r="P158" s="46"/>
      <c r="Q158" s="183"/>
      <c r="R158" s="31"/>
      <c r="S158" s="45"/>
      <c r="T158" s="45"/>
      <c r="U158" s="45"/>
      <c r="V158" s="45"/>
      <c r="W158" s="84"/>
    </row>
    <row r="159" spans="1:23">
      <c r="A159" s="221"/>
      <c r="B159" s="224"/>
      <c r="C159" s="198"/>
      <c r="D159" s="71">
        <v>29.361013412475586</v>
      </c>
      <c r="E159" s="202"/>
      <c r="F159" s="202"/>
      <c r="G159" s="64"/>
      <c r="H159" s="71">
        <v>28.690547943115234</v>
      </c>
      <c r="I159" s="202"/>
      <c r="J159" s="198"/>
      <c r="K159" s="28"/>
      <c r="L159" s="198"/>
      <c r="M159" s="47"/>
      <c r="N159" s="30"/>
      <c r="O159" s="45"/>
      <c r="P159" s="46"/>
      <c r="Q159" s="183"/>
      <c r="R159" s="31"/>
      <c r="S159" s="45"/>
      <c r="T159" s="45"/>
      <c r="U159" s="45"/>
      <c r="V159" s="45"/>
      <c r="W159" s="84"/>
    </row>
    <row r="160" spans="1:23" ht="16" thickBot="1">
      <c r="A160" s="221"/>
      <c r="B160" s="224"/>
      <c r="C160" s="200"/>
      <c r="D160" s="71">
        <v>29.433732986450195</v>
      </c>
      <c r="E160" s="204"/>
      <c r="F160" s="204"/>
      <c r="G160" s="34"/>
      <c r="H160" s="71">
        <v>28.72784423828125</v>
      </c>
      <c r="I160" s="204"/>
      <c r="J160" s="199"/>
      <c r="K160" s="28"/>
      <c r="L160" s="199"/>
      <c r="M160" s="47"/>
      <c r="N160" s="30"/>
      <c r="O160" s="45"/>
      <c r="P160" s="46"/>
      <c r="Q160" s="183"/>
      <c r="R160" s="31"/>
      <c r="S160" s="45"/>
      <c r="T160" s="45"/>
      <c r="U160" s="45"/>
      <c r="V160" s="45"/>
      <c r="W160" s="84"/>
    </row>
    <row r="161" spans="1:29">
      <c r="A161" s="221"/>
      <c r="B161" s="224"/>
      <c r="C161" s="205" t="s">
        <v>25</v>
      </c>
      <c r="D161" s="106"/>
      <c r="E161" s="205"/>
      <c r="F161" s="205"/>
      <c r="G161" s="105"/>
      <c r="H161" s="106"/>
      <c r="I161" s="205"/>
      <c r="J161" s="205"/>
      <c r="K161" s="99"/>
      <c r="L161" s="205"/>
      <c r="M161" s="107"/>
      <c r="N161" s="105"/>
      <c r="O161" s="108"/>
      <c r="P161" s="109"/>
      <c r="Q161" s="179"/>
      <c r="R161" s="110"/>
      <c r="S161" s="108"/>
      <c r="T161" s="108"/>
      <c r="U161" s="108"/>
      <c r="V161" s="108"/>
      <c r="W161" s="111"/>
    </row>
    <row r="162" spans="1:29">
      <c r="A162" s="221"/>
      <c r="B162" s="224"/>
      <c r="C162" s="206"/>
      <c r="D162" s="106"/>
      <c r="E162" s="206"/>
      <c r="F162" s="206"/>
      <c r="G162" s="99"/>
      <c r="H162" s="106"/>
      <c r="I162" s="206"/>
      <c r="J162" s="206"/>
      <c r="K162" s="99"/>
      <c r="L162" s="206"/>
      <c r="M162" s="107"/>
      <c r="N162" s="105"/>
      <c r="O162" s="108"/>
      <c r="P162" s="109"/>
      <c r="Q162" s="179"/>
      <c r="R162" s="110"/>
      <c r="S162" s="108"/>
      <c r="T162" s="108"/>
      <c r="U162" s="108"/>
      <c r="V162" s="108"/>
      <c r="W162" s="111"/>
    </row>
    <row r="163" spans="1:29" ht="16" thickBot="1">
      <c r="A163" s="221"/>
      <c r="B163" s="224"/>
      <c r="C163" s="217"/>
      <c r="D163" s="106"/>
      <c r="E163" s="207"/>
      <c r="F163" s="207"/>
      <c r="G163" s="99"/>
      <c r="H163" s="106"/>
      <c r="I163" s="207"/>
      <c r="J163" s="207"/>
      <c r="K163" s="99"/>
      <c r="L163" s="207"/>
      <c r="M163" s="107"/>
      <c r="N163" s="105"/>
      <c r="O163" s="108"/>
      <c r="P163" s="109"/>
      <c r="Q163" s="179"/>
      <c r="R163" s="110"/>
      <c r="S163" s="108"/>
      <c r="T163" s="108"/>
      <c r="U163" s="108"/>
      <c r="V163" s="108"/>
      <c r="W163" s="111"/>
    </row>
    <row r="164" spans="1:29">
      <c r="A164" s="221"/>
      <c r="B164" s="224"/>
      <c r="C164" s="197" t="s">
        <v>26</v>
      </c>
      <c r="D164" s="71">
        <v>29.540250778198242</v>
      </c>
      <c r="E164" s="201">
        <f>STDEVA(D164:D166)</f>
        <v>0.11479508784081471</v>
      </c>
      <c r="F164" s="201">
        <f>AVERAGE(D164:D166)</f>
        <v>29.407977422078449</v>
      </c>
      <c r="G164" s="64"/>
      <c r="H164" s="71">
        <v>27.831594467163086</v>
      </c>
      <c r="I164" s="201">
        <f>STDEVA(H164:H166)</f>
        <v>0.14942123612094216</v>
      </c>
      <c r="J164" s="197">
        <f>AVERAGE(H164:H166)</f>
        <v>27.995913187662762</v>
      </c>
      <c r="K164" s="28"/>
      <c r="L164" s="197">
        <f t="shared" ref="L164" si="22">F164-J164</f>
        <v>1.4120642344156877</v>
      </c>
      <c r="M164" s="47"/>
      <c r="N164" s="30"/>
      <c r="O164" s="45"/>
      <c r="P164" s="46"/>
      <c r="Q164" s="183"/>
      <c r="R164" s="31"/>
      <c r="S164" s="45"/>
      <c r="T164" s="45"/>
      <c r="U164" s="45"/>
      <c r="V164" s="45"/>
      <c r="W164" s="84"/>
    </row>
    <row r="165" spans="1:29">
      <c r="A165" s="221"/>
      <c r="B165" s="224"/>
      <c r="C165" s="198"/>
      <c r="D165" s="71">
        <v>29.334375381469727</v>
      </c>
      <c r="E165" s="202"/>
      <c r="F165" s="202"/>
      <c r="G165" s="64"/>
      <c r="H165" s="71">
        <v>28.123638153076172</v>
      </c>
      <c r="I165" s="202"/>
      <c r="J165" s="198"/>
      <c r="K165" s="28"/>
      <c r="L165" s="198"/>
      <c r="M165" s="47"/>
      <c r="N165" s="30"/>
      <c r="O165" s="45"/>
      <c r="P165" s="46"/>
      <c r="Q165" s="183"/>
      <c r="R165" s="31"/>
      <c r="S165" s="45"/>
      <c r="T165" s="45"/>
      <c r="U165" s="45"/>
      <c r="V165" s="45"/>
      <c r="W165" s="84"/>
    </row>
    <row r="166" spans="1:29" ht="16" thickBot="1">
      <c r="A166" s="222"/>
      <c r="B166" s="225"/>
      <c r="C166" s="200"/>
      <c r="D166" s="121">
        <v>29.349306106567383</v>
      </c>
      <c r="E166" s="203"/>
      <c r="F166" s="203"/>
      <c r="G166" s="112"/>
      <c r="H166" s="121">
        <v>28.032506942749023</v>
      </c>
      <c r="I166" s="203"/>
      <c r="J166" s="200"/>
      <c r="K166" s="88"/>
      <c r="L166" s="200"/>
      <c r="M166" s="89"/>
      <c r="N166" s="90"/>
      <c r="O166" s="91"/>
      <c r="P166" s="92"/>
      <c r="Q166" s="186"/>
      <c r="R166" s="40"/>
      <c r="S166" s="91"/>
      <c r="T166" s="91"/>
      <c r="U166" s="91"/>
      <c r="V166" s="91"/>
      <c r="W166" s="93"/>
    </row>
    <row r="169" spans="1:29" ht="16" thickBot="1"/>
    <row r="170" spans="1:29">
      <c r="A170" s="210" t="s">
        <v>36</v>
      </c>
      <c r="B170" s="213" t="s">
        <v>23</v>
      </c>
      <c r="C170" s="205" t="s">
        <v>18</v>
      </c>
      <c r="D170" s="137"/>
      <c r="E170" s="205"/>
      <c r="F170" s="205"/>
      <c r="G170" s="138">
        <f>VAR(AVERAGE(D173:D175),AVERAGE(D176:D178),AVERAGE(D179:D181),AVERAGE(D182:D184))</f>
        <v>1.7099307045315701</v>
      </c>
      <c r="H170" s="137"/>
      <c r="I170" s="205"/>
      <c r="J170" s="205"/>
      <c r="K170" s="138">
        <f>VAR(AVERAGE(H173:H175),AVERAGE(H176:H178),AVERAGE(H179:H181),AVERAGE(H182:H184))</f>
        <v>1.2984850364538791</v>
      </c>
      <c r="L170" s="205"/>
      <c r="M170" s="139">
        <f>STDEVA(L170:L184)</f>
        <v>0.85854965027223773</v>
      </c>
      <c r="N170" s="140">
        <f>SQRT((POWER(M185,2)+POWER(M170,2)/4))</f>
        <v>1.1772205973565015</v>
      </c>
      <c r="O170" s="205"/>
      <c r="P170" s="205"/>
      <c r="Q170" s="188">
        <f>AVERAGE(P170:P184)</f>
        <v>3.5312203368555419</v>
      </c>
      <c r="R170" s="141">
        <f>AVERAGE(D170:D184)-AVERAGE(H170:H184)</f>
        <v>1.7952315012613944</v>
      </c>
      <c r="S170" s="142">
        <f>R185-R170</f>
        <v>1.2849810918172189</v>
      </c>
      <c r="T170" s="141">
        <f>$C$3^(-S170)</f>
        <v>0.46793373332516097</v>
      </c>
      <c r="U170" s="142">
        <f>(R170-R185)/(N170*SQRT(4))</f>
        <v>-0.54576903203303528</v>
      </c>
      <c r="V170" s="143">
        <f>TDIST(ABS(U170),3,2)</f>
        <v>0.62319003889387059</v>
      </c>
      <c r="W170" s="144">
        <f>N170/SQRT(4)</f>
        <v>0.58861029867825077</v>
      </c>
      <c r="X170" s="209" t="s">
        <v>17</v>
      </c>
      <c r="Y170" s="209"/>
      <c r="Z170" s="209"/>
      <c r="AA170" s="209"/>
      <c r="AB170" s="209"/>
      <c r="AC170" s="209"/>
    </row>
    <row r="171" spans="1:29">
      <c r="A171" s="211"/>
      <c r="B171" s="214"/>
      <c r="C171" s="206"/>
      <c r="D171" s="145"/>
      <c r="E171" s="206"/>
      <c r="F171" s="206"/>
      <c r="G171" s="98"/>
      <c r="H171" s="145"/>
      <c r="I171" s="206"/>
      <c r="J171" s="206"/>
      <c r="K171" s="98"/>
      <c r="L171" s="206"/>
      <c r="M171" s="98"/>
      <c r="N171" s="105"/>
      <c r="O171" s="206"/>
      <c r="P171" s="206"/>
      <c r="Q171" s="187"/>
      <c r="R171" s="110"/>
      <c r="S171" s="124"/>
      <c r="T171" s="124"/>
      <c r="U171" s="124"/>
      <c r="V171" s="124"/>
      <c r="W171" s="125"/>
    </row>
    <row r="172" spans="1:29" ht="16" thickBot="1">
      <c r="A172" s="211"/>
      <c r="B172" s="214"/>
      <c r="C172" s="207"/>
      <c r="D172" s="145"/>
      <c r="E172" s="207"/>
      <c r="F172" s="207"/>
      <c r="G172" s="98"/>
      <c r="H172" s="145"/>
      <c r="I172" s="207"/>
      <c r="J172" s="207"/>
      <c r="K172" s="98"/>
      <c r="L172" s="207"/>
      <c r="M172" s="98"/>
      <c r="N172" s="105"/>
      <c r="O172" s="207"/>
      <c r="P172" s="207"/>
      <c r="Q172" s="187"/>
      <c r="R172" s="110"/>
      <c r="S172" s="124"/>
      <c r="T172" s="124"/>
      <c r="U172" s="124"/>
      <c r="V172" s="124"/>
      <c r="W172" s="125"/>
    </row>
    <row r="173" spans="1:29">
      <c r="A173" s="211"/>
      <c r="B173" s="214"/>
      <c r="C173" s="208" t="s">
        <v>19</v>
      </c>
      <c r="D173" s="71">
        <v>33.636520385742188</v>
      </c>
      <c r="E173" s="201">
        <f>STDEVA(D173:D175)</f>
        <v>0.44177820047560029</v>
      </c>
      <c r="F173" s="201">
        <f>AVERAGE(D173:D175)</f>
        <v>33.227395375569664</v>
      </c>
      <c r="G173" s="27"/>
      <c r="H173" s="68">
        <v>30.770130157470703</v>
      </c>
      <c r="I173" s="201">
        <f>STDEVA(H173:H175)</f>
        <v>0.10580959409880697</v>
      </c>
      <c r="J173" s="201">
        <f>AVERAGE(H173:H175)</f>
        <v>30.819537480672199</v>
      </c>
      <c r="K173" s="29"/>
      <c r="L173" s="201">
        <f>F173-J173</f>
        <v>2.4078578948974645</v>
      </c>
      <c r="M173" s="29"/>
      <c r="N173" s="26"/>
      <c r="O173" s="201">
        <f>L173-L188</f>
        <v>-0.76496505737304332</v>
      </c>
      <c r="P173" s="201">
        <f>$C$3^(-O173)</f>
        <v>1.5716046768490035</v>
      </c>
      <c r="Q173" s="181"/>
      <c r="R173" s="31"/>
      <c r="S173" s="32"/>
      <c r="T173" s="32"/>
      <c r="U173" s="32"/>
      <c r="V173" s="32"/>
      <c r="W173" s="33"/>
    </row>
    <row r="174" spans="1:29">
      <c r="A174" s="211"/>
      <c r="B174" s="214"/>
      <c r="C174" s="198"/>
      <c r="D174" s="71">
        <v>33.286708831787109</v>
      </c>
      <c r="E174" s="202"/>
      <c r="F174" s="202"/>
      <c r="G174" s="27"/>
      <c r="H174" s="68">
        <v>30.941013336181641</v>
      </c>
      <c r="I174" s="202"/>
      <c r="J174" s="202"/>
      <c r="K174" s="29"/>
      <c r="L174" s="202"/>
      <c r="M174" s="29"/>
      <c r="N174" s="26"/>
      <c r="O174" s="202"/>
      <c r="P174" s="202"/>
      <c r="Q174" s="178"/>
      <c r="R174" s="31"/>
      <c r="S174" s="32"/>
      <c r="T174" s="32"/>
      <c r="U174" s="32"/>
      <c r="V174" s="32"/>
      <c r="W174" s="33"/>
    </row>
    <row r="175" spans="1:29" ht="16" thickBot="1">
      <c r="A175" s="211"/>
      <c r="B175" s="214"/>
      <c r="C175" s="200"/>
      <c r="D175" s="71">
        <v>32.758956909179688</v>
      </c>
      <c r="E175" s="204"/>
      <c r="F175" s="204"/>
      <c r="G175" s="27"/>
      <c r="H175" s="68">
        <v>30.747468948364258</v>
      </c>
      <c r="I175" s="204"/>
      <c r="J175" s="204"/>
      <c r="K175" s="29"/>
      <c r="L175" s="204"/>
      <c r="M175" s="27"/>
      <c r="N175" s="36"/>
      <c r="O175" s="204"/>
      <c r="P175" s="204"/>
      <c r="Q175" s="178"/>
      <c r="R175" s="31"/>
      <c r="S175" s="32"/>
      <c r="T175" s="32"/>
      <c r="U175" s="32"/>
      <c r="V175" s="32"/>
      <c r="W175" s="33"/>
    </row>
    <row r="176" spans="1:29">
      <c r="A176" s="211"/>
      <c r="B176" s="214"/>
      <c r="C176" s="197" t="s">
        <v>20</v>
      </c>
      <c r="D176" s="71">
        <v>31.280183792114258</v>
      </c>
      <c r="E176" s="201">
        <f>STDEVA(D176:D178)</f>
        <v>0.6033901692394894</v>
      </c>
      <c r="F176" s="201">
        <f>AVERAGE(D176:D178)</f>
        <v>30.583701451619465</v>
      </c>
      <c r="G176" s="27"/>
      <c r="H176" s="68">
        <v>29.612987518310547</v>
      </c>
      <c r="I176" s="201">
        <f>STDEVA(H176:H178)</f>
        <v>0.18043997317677629</v>
      </c>
      <c r="J176" s="201">
        <f>AVERAGE(H176:H183)</f>
        <v>30.018782615661621</v>
      </c>
      <c r="K176" s="29"/>
      <c r="L176" s="201">
        <f>F176-J176</f>
        <v>0.56491883595784387</v>
      </c>
      <c r="M176" s="29"/>
      <c r="N176" s="26"/>
      <c r="O176" s="201">
        <f>L176-L191</f>
        <v>-3.809665362040203</v>
      </c>
      <c r="P176" s="201">
        <f>$C$3^(-O176)</f>
        <v>9.5022285088978933</v>
      </c>
      <c r="Q176" s="181"/>
      <c r="R176" s="31"/>
      <c r="S176" s="32"/>
      <c r="T176" s="32"/>
      <c r="U176" s="32"/>
      <c r="V176" s="32"/>
      <c r="W176" s="33"/>
    </row>
    <row r="177" spans="1:23">
      <c r="A177" s="211"/>
      <c r="B177" s="214"/>
      <c r="C177" s="198"/>
      <c r="D177" s="71">
        <v>30.251707077026367</v>
      </c>
      <c r="E177" s="202"/>
      <c r="F177" s="202"/>
      <c r="G177" s="27"/>
      <c r="H177" s="68">
        <v>29.970159530639648</v>
      </c>
      <c r="I177" s="202"/>
      <c r="J177" s="202"/>
      <c r="K177" s="28"/>
      <c r="L177" s="202"/>
      <c r="M177" s="29"/>
      <c r="N177" s="26"/>
      <c r="O177" s="202"/>
      <c r="P177" s="202"/>
      <c r="Q177" s="178"/>
      <c r="R177" s="31"/>
      <c r="S177" s="32"/>
      <c r="T177" s="32"/>
      <c r="U177" s="32"/>
      <c r="V177" s="32"/>
      <c r="W177" s="33"/>
    </row>
    <row r="178" spans="1:23" ht="16" thickBot="1">
      <c r="A178" s="211"/>
      <c r="B178" s="214"/>
      <c r="C178" s="200"/>
      <c r="D178" s="71">
        <v>30.219213485717773</v>
      </c>
      <c r="E178" s="204"/>
      <c r="F178" s="204"/>
      <c r="G178" s="27"/>
      <c r="H178" s="68">
        <v>29.74688720703125</v>
      </c>
      <c r="I178" s="204"/>
      <c r="J178" s="204"/>
      <c r="K178" s="28"/>
      <c r="L178" s="204"/>
      <c r="M178" s="29"/>
      <c r="N178" s="26"/>
      <c r="O178" s="204"/>
      <c r="P178" s="204"/>
      <c r="Q178" s="178"/>
      <c r="R178" s="31"/>
      <c r="S178" s="32"/>
      <c r="T178" s="32"/>
      <c r="U178" s="32"/>
      <c r="V178" s="32"/>
      <c r="W178" s="33"/>
    </row>
    <row r="179" spans="1:23">
      <c r="A179" s="211"/>
      <c r="B179" s="214"/>
      <c r="C179" s="197" t="s">
        <v>25</v>
      </c>
      <c r="D179" s="71">
        <v>32.773151397705078</v>
      </c>
      <c r="E179" s="201">
        <f>STDEVA(D179:D181)</f>
        <v>0.42080250638134137</v>
      </c>
      <c r="F179" s="201">
        <f>AVERAGE(D179:D181)</f>
        <v>32.824610392252602</v>
      </c>
      <c r="G179" s="27"/>
      <c r="H179" s="68">
        <v>31.173223495483398</v>
      </c>
      <c r="I179" s="201">
        <f>STDEVA(H179:H181)</f>
        <v>0.36587808343158873</v>
      </c>
      <c r="J179" s="201">
        <f>AVERAGE(H179:H181)</f>
        <v>31.206598281860352</v>
      </c>
      <c r="K179" s="28"/>
      <c r="L179" s="201">
        <f>F179-J179</f>
        <v>1.6180121103922502</v>
      </c>
      <c r="M179" s="29"/>
      <c r="N179" s="26"/>
      <c r="O179" s="201">
        <f>L179-L194</f>
        <v>-1.4611256917317732</v>
      </c>
      <c r="P179" s="201">
        <f>$C$3^(-O179)</f>
        <v>2.3715190520245573</v>
      </c>
      <c r="Q179" s="178"/>
      <c r="R179" s="31"/>
      <c r="S179" s="32"/>
      <c r="T179" s="32"/>
      <c r="U179" s="32"/>
      <c r="V179" s="32"/>
      <c r="W179" s="33"/>
    </row>
    <row r="180" spans="1:23">
      <c r="A180" s="211"/>
      <c r="B180" s="214"/>
      <c r="C180" s="198"/>
      <c r="D180" s="71">
        <v>32.431903839111328</v>
      </c>
      <c r="E180" s="202"/>
      <c r="F180" s="202"/>
      <c r="G180" s="27"/>
      <c r="H180" s="68">
        <v>31.588020324707031</v>
      </c>
      <c r="I180" s="202"/>
      <c r="J180" s="202"/>
      <c r="K180" s="28"/>
      <c r="L180" s="202"/>
      <c r="M180" s="29"/>
      <c r="N180" s="26"/>
      <c r="O180" s="202"/>
      <c r="P180" s="202"/>
      <c r="Q180" s="178"/>
      <c r="R180" s="31"/>
      <c r="S180" s="32"/>
      <c r="T180" s="32"/>
      <c r="U180" s="32"/>
      <c r="V180" s="32"/>
      <c r="W180" s="33"/>
    </row>
    <row r="181" spans="1:23" ht="16" thickBot="1">
      <c r="A181" s="211"/>
      <c r="B181" s="214"/>
      <c r="C181" s="200"/>
      <c r="D181" s="71">
        <v>33.268775939941406</v>
      </c>
      <c r="E181" s="204"/>
      <c r="F181" s="204"/>
      <c r="G181" s="27"/>
      <c r="H181" s="68">
        <v>30.858551025390625</v>
      </c>
      <c r="I181" s="204"/>
      <c r="J181" s="204"/>
      <c r="K181" s="28"/>
      <c r="L181" s="204"/>
      <c r="M181" s="29"/>
      <c r="N181" s="26"/>
      <c r="O181" s="204"/>
      <c r="P181" s="204"/>
      <c r="Q181" s="178"/>
      <c r="R181" s="31"/>
      <c r="S181" s="32"/>
      <c r="T181" s="32"/>
      <c r="U181" s="32"/>
      <c r="V181" s="32"/>
      <c r="W181" s="33"/>
    </row>
    <row r="182" spans="1:23">
      <c r="A182" s="211"/>
      <c r="B182" s="214"/>
      <c r="C182" s="197" t="s">
        <v>26</v>
      </c>
      <c r="D182" s="71">
        <v>30.854074478149414</v>
      </c>
      <c r="E182" s="201">
        <f>STDEVA(D182:D184)</f>
        <v>0.1720397765646218</v>
      </c>
      <c r="F182" s="201">
        <f>AVERAGE(D182:D184)</f>
        <v>31.016290028889973</v>
      </c>
      <c r="G182" s="27"/>
      <c r="H182" s="68">
        <v>27.998867034912109</v>
      </c>
      <c r="I182" s="201">
        <f>STDEVA(H182:H184)</f>
        <v>0.61278821975329367</v>
      </c>
      <c r="J182" s="201">
        <f>AVERAGE(H182:H184)</f>
        <v>28.668257395426433</v>
      </c>
      <c r="K182" s="28"/>
      <c r="L182" s="201">
        <f>F182-J182</f>
        <v>2.3480326334635393</v>
      </c>
      <c r="M182" s="29"/>
      <c r="N182" s="26"/>
      <c r="O182" s="201">
        <f>L182-L197</f>
        <v>0.6537272135416643</v>
      </c>
      <c r="P182" s="201">
        <f t="shared" ref="P182" si="23">$C$3^(-O182)</f>
        <v>0.67952910965071223</v>
      </c>
      <c r="Q182" s="178"/>
      <c r="R182" s="31"/>
      <c r="S182" s="32"/>
      <c r="T182" s="32"/>
      <c r="U182" s="32"/>
      <c r="V182" s="32"/>
      <c r="W182" s="33"/>
    </row>
    <row r="183" spans="1:23">
      <c r="A183" s="211"/>
      <c r="B183" s="214"/>
      <c r="C183" s="198"/>
      <c r="D183" s="71">
        <v>31.196706771850586</v>
      </c>
      <c r="E183" s="202"/>
      <c r="F183" s="202"/>
      <c r="G183" s="27"/>
      <c r="H183" s="68">
        <v>29.201564788818359</v>
      </c>
      <c r="I183" s="202"/>
      <c r="J183" s="202"/>
      <c r="K183" s="28"/>
      <c r="L183" s="202"/>
      <c r="M183" s="29"/>
      <c r="N183" s="26"/>
      <c r="O183" s="202"/>
      <c r="P183" s="202"/>
      <c r="Q183" s="178"/>
      <c r="R183" s="31"/>
      <c r="S183" s="32"/>
      <c r="T183" s="32"/>
      <c r="U183" s="32"/>
      <c r="V183" s="32"/>
      <c r="W183" s="33"/>
    </row>
    <row r="184" spans="1:23" ht="16" thickBot="1">
      <c r="A184" s="211"/>
      <c r="B184" s="214"/>
      <c r="C184" s="200"/>
      <c r="D184" s="72">
        <v>30.998088836669922</v>
      </c>
      <c r="E184" s="204"/>
      <c r="F184" s="204"/>
      <c r="G184" s="38"/>
      <c r="H184" s="69">
        <v>28.804340362548828</v>
      </c>
      <c r="I184" s="204"/>
      <c r="J184" s="204"/>
      <c r="K184" s="37"/>
      <c r="L184" s="204"/>
      <c r="M184" s="38"/>
      <c r="N184" s="39"/>
      <c r="O184" s="204"/>
      <c r="P184" s="204"/>
      <c r="Q184" s="182"/>
      <c r="R184" s="40"/>
      <c r="S184" s="41"/>
      <c r="T184" s="41"/>
      <c r="U184" s="41"/>
      <c r="V184" s="41"/>
      <c r="W184" s="42"/>
    </row>
    <row r="185" spans="1:23">
      <c r="A185" s="211"/>
      <c r="B185" s="215" t="s">
        <v>24</v>
      </c>
      <c r="C185" s="205" t="s">
        <v>18</v>
      </c>
      <c r="D185" s="146"/>
      <c r="E185" s="205"/>
      <c r="F185" s="205"/>
      <c r="G185" s="147">
        <f>VAR(AVERAGE(D188:D190),AVERAGE(D191:D193),AVERAGE(D194:D196),AVERAGE(D197:D199))</f>
        <v>11.477009754775281</v>
      </c>
      <c r="H185" s="137"/>
      <c r="I185" s="205"/>
      <c r="J185" s="205"/>
      <c r="K185" s="147">
        <f>VAR(AVERAGE(H188:H190),AVERAGE(H191:H193),AVERAGE(H194:H196),AVERAGE(H197:H199))</f>
        <v>18.211724061213165</v>
      </c>
      <c r="L185" s="205"/>
      <c r="M185" s="148">
        <f>STDEVA(L185:L199)</f>
        <v>1.0961621501150061</v>
      </c>
      <c r="N185" s="149"/>
      <c r="O185" s="108"/>
      <c r="P185" s="109"/>
      <c r="Q185" s="179"/>
      <c r="R185" s="150">
        <f>AVERAGE(D185:D199)-AVERAGE(H185:H199)</f>
        <v>3.0802125930786133</v>
      </c>
      <c r="S185" s="108"/>
      <c r="T185" s="108"/>
      <c r="U185" s="108"/>
      <c r="V185" s="108"/>
      <c r="W185" s="111"/>
    </row>
    <row r="186" spans="1:23">
      <c r="A186" s="211"/>
      <c r="B186" s="214"/>
      <c r="C186" s="206"/>
      <c r="D186" s="146"/>
      <c r="E186" s="206"/>
      <c r="F186" s="206"/>
      <c r="G186" s="99"/>
      <c r="H186" s="145"/>
      <c r="I186" s="206"/>
      <c r="J186" s="206"/>
      <c r="K186" s="99"/>
      <c r="L186" s="206"/>
      <c r="M186" s="107"/>
      <c r="N186" s="105"/>
      <c r="O186" s="108"/>
      <c r="P186" s="109"/>
      <c r="Q186" s="179"/>
      <c r="R186" s="110"/>
      <c r="S186" s="108"/>
      <c r="T186" s="108"/>
      <c r="U186" s="108"/>
      <c r="V186" s="108"/>
      <c r="W186" s="111"/>
    </row>
    <row r="187" spans="1:23" ht="16" thickBot="1">
      <c r="A187" s="211"/>
      <c r="B187" s="214"/>
      <c r="C187" s="207"/>
      <c r="D187" s="146"/>
      <c r="E187" s="207"/>
      <c r="F187" s="207"/>
      <c r="G187" s="99"/>
      <c r="H187" s="145"/>
      <c r="I187" s="207"/>
      <c r="J187" s="207"/>
      <c r="K187" s="99"/>
      <c r="L187" s="207"/>
      <c r="M187" s="107"/>
      <c r="N187" s="105"/>
      <c r="O187" s="108"/>
      <c r="P187" s="109"/>
      <c r="Q187" s="179"/>
      <c r="R187" s="110"/>
      <c r="S187" s="108"/>
      <c r="T187" s="108"/>
      <c r="U187" s="108"/>
      <c r="V187" s="108"/>
      <c r="W187" s="111"/>
    </row>
    <row r="188" spans="1:23">
      <c r="A188" s="211"/>
      <c r="B188" s="214"/>
      <c r="C188" s="208" t="s">
        <v>19</v>
      </c>
      <c r="D188" s="83">
        <v>23.656238555908203</v>
      </c>
      <c r="E188" s="201">
        <f>STDEVA(D188:D190)</f>
        <v>0.78662035632331384</v>
      </c>
      <c r="F188" s="201">
        <f>AVERAGE(D188:D190)</f>
        <v>24.52251688639323</v>
      </c>
      <c r="G188" s="64"/>
      <c r="H188" s="67">
        <v>20.820890426635742</v>
      </c>
      <c r="I188" s="201">
        <f>STDEVA(H188:H190)</f>
        <v>0.46486999777309018</v>
      </c>
      <c r="J188" s="197">
        <f>AVERAGE(H188:H190)</f>
        <v>21.349693934122723</v>
      </c>
      <c r="K188" s="28"/>
      <c r="L188" s="197">
        <f t="shared" ref="L188" si="24">F188-J188</f>
        <v>3.1728229522705078</v>
      </c>
      <c r="M188" s="47"/>
      <c r="N188" s="30"/>
      <c r="O188" s="45"/>
      <c r="P188" s="46"/>
      <c r="Q188" s="183"/>
      <c r="R188" s="31"/>
      <c r="S188" s="45"/>
      <c r="T188" s="45"/>
      <c r="U188" s="45"/>
      <c r="V188" s="45"/>
      <c r="W188" s="84"/>
    </row>
    <row r="189" spans="1:23">
      <c r="A189" s="211"/>
      <c r="B189" s="214"/>
      <c r="C189" s="198"/>
      <c r="D189" s="83">
        <v>24.719133377075195</v>
      </c>
      <c r="E189" s="202"/>
      <c r="F189" s="202"/>
      <c r="G189" s="64"/>
      <c r="H189" s="67">
        <v>21.693965911865234</v>
      </c>
      <c r="I189" s="202"/>
      <c r="J189" s="198"/>
      <c r="K189" s="28"/>
      <c r="L189" s="198"/>
      <c r="M189" s="47"/>
      <c r="N189" s="30"/>
      <c r="O189" s="45"/>
      <c r="P189" s="46"/>
      <c r="Q189" s="183"/>
      <c r="R189" s="31"/>
      <c r="S189" s="45"/>
      <c r="T189" s="45"/>
      <c r="U189" s="45"/>
      <c r="V189" s="45"/>
      <c r="W189" s="84"/>
    </row>
    <row r="190" spans="1:23" ht="16" thickBot="1">
      <c r="A190" s="211"/>
      <c r="B190" s="214"/>
      <c r="C190" s="200"/>
      <c r="D190" s="83">
        <v>25.192178726196289</v>
      </c>
      <c r="E190" s="204"/>
      <c r="F190" s="204"/>
      <c r="G190" s="64"/>
      <c r="H190" s="67">
        <v>21.534225463867188</v>
      </c>
      <c r="I190" s="204"/>
      <c r="J190" s="199"/>
      <c r="K190" s="28"/>
      <c r="L190" s="199"/>
      <c r="M190" s="48"/>
      <c r="N190" s="34"/>
      <c r="O190" s="45"/>
      <c r="P190" s="46"/>
      <c r="Q190" s="183"/>
      <c r="R190" s="31"/>
      <c r="S190" s="45"/>
      <c r="T190" s="45"/>
      <c r="U190" s="45"/>
      <c r="V190" s="45"/>
      <c r="W190" s="84"/>
    </row>
    <row r="191" spans="1:23">
      <c r="A191" s="211"/>
      <c r="B191" s="214"/>
      <c r="C191" s="197" t="s">
        <v>20</v>
      </c>
      <c r="D191" s="83">
        <v>24.74879264831543</v>
      </c>
      <c r="E191" s="201">
        <f>STDEVA(D191:D193)</f>
        <v>1.0130460548188067</v>
      </c>
      <c r="F191" s="201">
        <f>AVERAGE(D191:D193)</f>
        <v>24.60194206237793</v>
      </c>
      <c r="G191" s="64"/>
      <c r="H191" s="67">
        <v>20.292524337768555</v>
      </c>
      <c r="I191" s="201">
        <f>STDEVA(H191:H193)</f>
        <v>0.36927858735696167</v>
      </c>
      <c r="J191" s="197">
        <f>AVERAGE(H191:H193)</f>
        <v>20.227357864379883</v>
      </c>
      <c r="K191" s="28"/>
      <c r="L191" s="197">
        <f t="shared" ref="L191" si="25">F191-J191</f>
        <v>4.3745841979980469</v>
      </c>
      <c r="M191" s="47"/>
      <c r="N191" s="30"/>
      <c r="O191" s="45"/>
      <c r="P191" s="46"/>
      <c r="Q191" s="183"/>
      <c r="R191" s="31"/>
      <c r="S191" s="45"/>
      <c r="T191" s="45"/>
      <c r="U191" s="45"/>
      <c r="V191" s="45"/>
      <c r="W191" s="84"/>
    </row>
    <row r="192" spans="1:23">
      <c r="A192" s="211"/>
      <c r="B192" s="214"/>
      <c r="C192" s="198"/>
      <c r="D192" s="83">
        <v>25.533548355102539</v>
      </c>
      <c r="E192" s="202"/>
      <c r="F192" s="202"/>
      <c r="G192" s="64"/>
      <c r="H192" s="67">
        <v>20.559715270996094</v>
      </c>
      <c r="I192" s="202"/>
      <c r="J192" s="198"/>
      <c r="K192" s="28"/>
      <c r="L192" s="198"/>
      <c r="M192" s="47"/>
      <c r="N192" s="30"/>
      <c r="O192" s="45"/>
      <c r="P192" s="46"/>
      <c r="Q192" s="183"/>
      <c r="R192" s="31"/>
      <c r="S192" s="45"/>
      <c r="T192" s="45"/>
      <c r="U192" s="45"/>
      <c r="V192" s="45"/>
      <c r="W192" s="84"/>
    </row>
    <row r="193" spans="1:23" ht="16" thickBot="1">
      <c r="A193" s="211"/>
      <c r="B193" s="214"/>
      <c r="C193" s="200"/>
      <c r="D193" s="83">
        <v>23.52348518371582</v>
      </c>
      <c r="E193" s="204"/>
      <c r="F193" s="204"/>
      <c r="G193" s="34"/>
      <c r="H193" s="67">
        <v>19.829833984375</v>
      </c>
      <c r="I193" s="204"/>
      <c r="J193" s="199"/>
      <c r="K193" s="28"/>
      <c r="L193" s="199"/>
      <c r="M193" s="47"/>
      <c r="N193" s="30"/>
      <c r="O193" s="45"/>
      <c r="P193" s="46"/>
      <c r="Q193" s="183"/>
      <c r="R193" s="31"/>
      <c r="S193" s="45"/>
      <c r="T193" s="45"/>
      <c r="U193" s="45"/>
      <c r="V193" s="45"/>
      <c r="W193" s="84"/>
    </row>
    <row r="194" spans="1:23">
      <c r="A194" s="211"/>
      <c r="B194" s="214"/>
      <c r="C194" s="197" t="s">
        <v>25</v>
      </c>
      <c r="D194" s="83">
        <v>22.251300811767578</v>
      </c>
      <c r="E194" s="201">
        <f>STDEVA(D194:D196)</f>
        <v>0.66946771533399718</v>
      </c>
      <c r="F194" s="201">
        <f>AVERAGE(D194:D196)</f>
        <v>22.87670389811198</v>
      </c>
      <c r="G194" s="34"/>
      <c r="H194" s="67">
        <v>19.821258544921875</v>
      </c>
      <c r="I194" s="201">
        <f>STDEVA(H194:H196)</f>
        <v>9.6640877694944449E-2</v>
      </c>
      <c r="J194" s="197">
        <f>AVERAGE(H194:H196)</f>
        <v>19.797566095987957</v>
      </c>
      <c r="K194" s="28"/>
      <c r="L194" s="197">
        <f t="shared" ref="L194" si="26">F194-J194</f>
        <v>3.0791378021240234</v>
      </c>
      <c r="M194" s="47"/>
      <c r="N194" s="30"/>
      <c r="O194" s="45"/>
      <c r="P194" s="46"/>
      <c r="Q194" s="183"/>
      <c r="R194" s="31"/>
      <c r="S194" s="45"/>
      <c r="T194" s="45"/>
      <c r="U194" s="45"/>
      <c r="V194" s="45"/>
      <c r="W194" s="84"/>
    </row>
    <row r="195" spans="1:23">
      <c r="A195" s="211"/>
      <c r="B195" s="214"/>
      <c r="C195" s="198"/>
      <c r="D195" s="83">
        <v>23.582902908325195</v>
      </c>
      <c r="E195" s="202"/>
      <c r="F195" s="202"/>
      <c r="G195" s="64"/>
      <c r="H195" s="67">
        <v>19.691282272338867</v>
      </c>
      <c r="I195" s="202"/>
      <c r="J195" s="198"/>
      <c r="K195" s="28"/>
      <c r="L195" s="198"/>
      <c r="M195" s="47"/>
      <c r="N195" s="30"/>
      <c r="O195" s="45"/>
      <c r="P195" s="46"/>
      <c r="Q195" s="183"/>
      <c r="R195" s="31"/>
      <c r="S195" s="45"/>
      <c r="T195" s="45"/>
      <c r="U195" s="45"/>
      <c r="V195" s="45"/>
      <c r="W195" s="84"/>
    </row>
    <row r="196" spans="1:23" ht="16" thickBot="1">
      <c r="A196" s="211"/>
      <c r="B196" s="214"/>
      <c r="C196" s="200"/>
      <c r="D196" s="83">
        <v>22.795907974243164</v>
      </c>
      <c r="E196" s="204"/>
      <c r="F196" s="204"/>
      <c r="G196" s="64"/>
      <c r="H196" s="67">
        <v>19.880157470703125</v>
      </c>
      <c r="I196" s="204"/>
      <c r="J196" s="199"/>
      <c r="K196" s="28"/>
      <c r="L196" s="199"/>
      <c r="M196" s="47"/>
      <c r="N196" s="30"/>
      <c r="O196" s="45"/>
      <c r="P196" s="46"/>
      <c r="Q196" s="183"/>
      <c r="R196" s="31"/>
      <c r="S196" s="45"/>
      <c r="T196" s="45"/>
      <c r="U196" s="45"/>
      <c r="V196" s="45"/>
      <c r="W196" s="84"/>
    </row>
    <row r="197" spans="1:23">
      <c r="A197" s="211"/>
      <c r="B197" s="214"/>
      <c r="C197" s="197" t="s">
        <v>26</v>
      </c>
      <c r="D197" s="81">
        <v>30.505094528198242</v>
      </c>
      <c r="E197" s="201">
        <f>STDEVA(D197:D199)</f>
        <v>0.23663947222083501</v>
      </c>
      <c r="F197" s="201">
        <f>AVERAGE(D197:D199)</f>
        <v>30.586623509724934</v>
      </c>
      <c r="G197" s="64"/>
      <c r="H197" s="71">
        <v>28.764638900756836</v>
      </c>
      <c r="I197" s="201">
        <f>STDEVA(H197:H199)</f>
        <v>0.11136882407462541</v>
      </c>
      <c r="J197" s="197">
        <f>AVERAGE(H197:H199)</f>
        <v>28.892318089803059</v>
      </c>
      <c r="K197" s="28"/>
      <c r="L197" s="197">
        <f t="shared" ref="L197" si="27">F197-J197</f>
        <v>1.694305419921875</v>
      </c>
      <c r="M197" s="47"/>
      <c r="N197" s="30"/>
      <c r="O197" s="45"/>
      <c r="P197" s="46"/>
      <c r="Q197" s="183"/>
      <c r="R197" s="31"/>
      <c r="S197" s="45"/>
      <c r="T197" s="45"/>
      <c r="U197" s="45"/>
      <c r="V197" s="45"/>
      <c r="W197" s="84"/>
    </row>
    <row r="198" spans="1:23">
      <c r="A198" s="211"/>
      <c r="B198" s="214"/>
      <c r="C198" s="198"/>
      <c r="D198" s="81">
        <v>30.401527404785156</v>
      </c>
      <c r="E198" s="202"/>
      <c r="F198" s="202"/>
      <c r="G198" s="64"/>
      <c r="H198" s="71">
        <v>28.94287109375</v>
      </c>
      <c r="I198" s="202"/>
      <c r="J198" s="198"/>
      <c r="K198" s="28"/>
      <c r="L198" s="198"/>
      <c r="M198" s="47"/>
      <c r="N198" s="30"/>
      <c r="O198" s="45"/>
      <c r="P198" s="46"/>
      <c r="Q198" s="183"/>
      <c r="R198" s="31"/>
      <c r="S198" s="45"/>
      <c r="T198" s="45"/>
      <c r="U198" s="45"/>
      <c r="V198" s="45"/>
      <c r="W198" s="84"/>
    </row>
    <row r="199" spans="1:23" ht="16" thickBot="1">
      <c r="A199" s="212"/>
      <c r="B199" s="216"/>
      <c r="C199" s="200"/>
      <c r="D199" s="86">
        <v>30.853248596191406</v>
      </c>
      <c r="E199" s="203"/>
      <c r="F199" s="203"/>
      <c r="G199" s="112"/>
      <c r="H199" s="72">
        <v>28.969444274902344</v>
      </c>
      <c r="I199" s="203"/>
      <c r="J199" s="200"/>
      <c r="K199" s="88"/>
      <c r="L199" s="200"/>
      <c r="M199" s="89"/>
      <c r="N199" s="90"/>
      <c r="O199" s="91"/>
      <c r="P199" s="92"/>
      <c r="Q199" s="186"/>
      <c r="R199" s="40"/>
      <c r="S199" s="91"/>
      <c r="T199" s="91"/>
      <c r="U199" s="91"/>
      <c r="V199" s="91"/>
      <c r="W199" s="93"/>
    </row>
  </sheetData>
  <mergeCells count="444">
    <mergeCell ref="A7:A36"/>
    <mergeCell ref="X7:AC7"/>
    <mergeCell ref="E7:E9"/>
    <mergeCell ref="E10:E12"/>
    <mergeCell ref="E13:E15"/>
    <mergeCell ref="E16:E18"/>
    <mergeCell ref="E19:E21"/>
    <mergeCell ref="F7:F9"/>
    <mergeCell ref="F10:F12"/>
    <mergeCell ref="F13:F15"/>
    <mergeCell ref="F16:F18"/>
    <mergeCell ref="F19:F21"/>
    <mergeCell ref="I7:I9"/>
    <mergeCell ref="I10:I12"/>
    <mergeCell ref="I13:I15"/>
    <mergeCell ref="P10:P12"/>
    <mergeCell ref="O16:O18"/>
    <mergeCell ref="O19:O21"/>
    <mergeCell ref="P16:P18"/>
    <mergeCell ref="P19:P21"/>
    <mergeCell ref="C7:C9"/>
    <mergeCell ref="C10:C12"/>
    <mergeCell ref="I16:I18"/>
    <mergeCell ref="I19:I21"/>
    <mergeCell ref="J16:J18"/>
    <mergeCell ref="J19:J21"/>
    <mergeCell ref="L16:L18"/>
    <mergeCell ref="L19:L21"/>
    <mergeCell ref="O7:O9"/>
    <mergeCell ref="O10:O12"/>
    <mergeCell ref="O13:O15"/>
    <mergeCell ref="P7:P9"/>
    <mergeCell ref="P13:P15"/>
    <mergeCell ref="J7:J9"/>
    <mergeCell ref="J10:J12"/>
    <mergeCell ref="J13:J15"/>
    <mergeCell ref="L7:L9"/>
    <mergeCell ref="L10:L12"/>
    <mergeCell ref="L13:L15"/>
    <mergeCell ref="E22:E24"/>
    <mergeCell ref="E25:E27"/>
    <mergeCell ref="E28:E30"/>
    <mergeCell ref="E31:E33"/>
    <mergeCell ref="E34:E36"/>
    <mergeCell ref="C28:C30"/>
    <mergeCell ref="C31:C33"/>
    <mergeCell ref="C34:C36"/>
    <mergeCell ref="B7:B21"/>
    <mergeCell ref="B22:B36"/>
    <mergeCell ref="C22:C24"/>
    <mergeCell ref="C13:C15"/>
    <mergeCell ref="C16:C18"/>
    <mergeCell ref="C19:C21"/>
    <mergeCell ref="C25:C27"/>
    <mergeCell ref="I22:I24"/>
    <mergeCell ref="I25:I27"/>
    <mergeCell ref="I28:I30"/>
    <mergeCell ref="I31:I33"/>
    <mergeCell ref="I34:I36"/>
    <mergeCell ref="F22:F24"/>
    <mergeCell ref="F25:F27"/>
    <mergeCell ref="F28:F30"/>
    <mergeCell ref="F31:F33"/>
    <mergeCell ref="F34:F36"/>
    <mergeCell ref="L22:L24"/>
    <mergeCell ref="L25:L27"/>
    <mergeCell ref="L28:L30"/>
    <mergeCell ref="L31:L33"/>
    <mergeCell ref="L34:L36"/>
    <mergeCell ref="J22:J24"/>
    <mergeCell ref="J25:J27"/>
    <mergeCell ref="J28:J30"/>
    <mergeCell ref="J31:J33"/>
    <mergeCell ref="J34:J36"/>
    <mergeCell ref="A40:A69"/>
    <mergeCell ref="B40:B54"/>
    <mergeCell ref="C40:C42"/>
    <mergeCell ref="E40:E42"/>
    <mergeCell ref="F40:F42"/>
    <mergeCell ref="C46:C48"/>
    <mergeCell ref="E46:E48"/>
    <mergeCell ref="F46:F48"/>
    <mergeCell ref="C49:C51"/>
    <mergeCell ref="E49:E51"/>
    <mergeCell ref="F49:F51"/>
    <mergeCell ref="C52:C54"/>
    <mergeCell ref="E52:E54"/>
    <mergeCell ref="F52:F54"/>
    <mergeCell ref="B55:B69"/>
    <mergeCell ref="C55:C57"/>
    <mergeCell ref="E55:E57"/>
    <mergeCell ref="F55:F57"/>
    <mergeCell ref="X40:AC40"/>
    <mergeCell ref="C43:C45"/>
    <mergeCell ref="E43:E45"/>
    <mergeCell ref="F43:F45"/>
    <mergeCell ref="I43:I45"/>
    <mergeCell ref="J43:J45"/>
    <mergeCell ref="L43:L45"/>
    <mergeCell ref="O43:O45"/>
    <mergeCell ref="P43:P45"/>
    <mergeCell ref="I40:I42"/>
    <mergeCell ref="J40:J42"/>
    <mergeCell ref="L40:L42"/>
    <mergeCell ref="O40:O42"/>
    <mergeCell ref="P40:P42"/>
    <mergeCell ref="P52:P54"/>
    <mergeCell ref="I49:I51"/>
    <mergeCell ref="J49:J51"/>
    <mergeCell ref="L49:L51"/>
    <mergeCell ref="O49:O51"/>
    <mergeCell ref="P49:P51"/>
    <mergeCell ref="I46:I48"/>
    <mergeCell ref="J46:J48"/>
    <mergeCell ref="L46:L48"/>
    <mergeCell ref="O46:O48"/>
    <mergeCell ref="P46:P48"/>
    <mergeCell ref="I55:I57"/>
    <mergeCell ref="J55:J57"/>
    <mergeCell ref="L55:L57"/>
    <mergeCell ref="I52:I54"/>
    <mergeCell ref="J52:J54"/>
    <mergeCell ref="L52:L54"/>
    <mergeCell ref="O52:O54"/>
    <mergeCell ref="L58:L60"/>
    <mergeCell ref="C61:C63"/>
    <mergeCell ref="E61:E63"/>
    <mergeCell ref="F61:F63"/>
    <mergeCell ref="I61:I63"/>
    <mergeCell ref="J61:J63"/>
    <mergeCell ref="L61:L63"/>
    <mergeCell ref="C58:C60"/>
    <mergeCell ref="E58:E60"/>
    <mergeCell ref="F58:F60"/>
    <mergeCell ref="I58:I60"/>
    <mergeCell ref="J58:J60"/>
    <mergeCell ref="L64:L66"/>
    <mergeCell ref="C67:C69"/>
    <mergeCell ref="E67:E69"/>
    <mergeCell ref="F67:F69"/>
    <mergeCell ref="I67:I69"/>
    <mergeCell ref="J67:J69"/>
    <mergeCell ref="L67:L69"/>
    <mergeCell ref="C64:C66"/>
    <mergeCell ref="E64:E66"/>
    <mergeCell ref="F64:F66"/>
    <mergeCell ref="I64:I66"/>
    <mergeCell ref="J64:J66"/>
    <mergeCell ref="A73:A102"/>
    <mergeCell ref="B73:B87"/>
    <mergeCell ref="C73:C75"/>
    <mergeCell ref="E73:E75"/>
    <mergeCell ref="F73:F75"/>
    <mergeCell ref="C79:C81"/>
    <mergeCell ref="E79:E81"/>
    <mergeCell ref="F79:F81"/>
    <mergeCell ref="C82:C84"/>
    <mergeCell ref="E82:E84"/>
    <mergeCell ref="F82:F84"/>
    <mergeCell ref="C85:C87"/>
    <mergeCell ref="E85:E87"/>
    <mergeCell ref="F85:F87"/>
    <mergeCell ref="B88:B102"/>
    <mergeCell ref="C88:C90"/>
    <mergeCell ref="E88:E90"/>
    <mergeCell ref="F88:F90"/>
    <mergeCell ref="X73:AC73"/>
    <mergeCell ref="C76:C78"/>
    <mergeCell ref="E76:E78"/>
    <mergeCell ref="F76:F78"/>
    <mergeCell ref="I76:I78"/>
    <mergeCell ref="J76:J78"/>
    <mergeCell ref="L76:L78"/>
    <mergeCell ref="O76:O78"/>
    <mergeCell ref="P76:P78"/>
    <mergeCell ref="I73:I75"/>
    <mergeCell ref="J73:J75"/>
    <mergeCell ref="L73:L75"/>
    <mergeCell ref="O73:O75"/>
    <mergeCell ref="P73:P75"/>
    <mergeCell ref="P85:P87"/>
    <mergeCell ref="I82:I84"/>
    <mergeCell ref="J82:J84"/>
    <mergeCell ref="L82:L84"/>
    <mergeCell ref="O82:O84"/>
    <mergeCell ref="P82:P84"/>
    <mergeCell ref="I79:I81"/>
    <mergeCell ref="J79:J81"/>
    <mergeCell ref="L79:L81"/>
    <mergeCell ref="O79:O81"/>
    <mergeCell ref="P79:P81"/>
    <mergeCell ref="I88:I90"/>
    <mergeCell ref="J88:J90"/>
    <mergeCell ref="L88:L90"/>
    <mergeCell ref="I85:I87"/>
    <mergeCell ref="J85:J87"/>
    <mergeCell ref="L85:L87"/>
    <mergeCell ref="O85:O87"/>
    <mergeCell ref="L91:L93"/>
    <mergeCell ref="C94:C96"/>
    <mergeCell ref="E94:E96"/>
    <mergeCell ref="F94:F96"/>
    <mergeCell ref="I94:I96"/>
    <mergeCell ref="J94:J96"/>
    <mergeCell ref="L94:L96"/>
    <mergeCell ref="C91:C93"/>
    <mergeCell ref="E91:E93"/>
    <mergeCell ref="F91:F93"/>
    <mergeCell ref="I91:I93"/>
    <mergeCell ref="J91:J93"/>
    <mergeCell ref="L97:L99"/>
    <mergeCell ref="C100:C102"/>
    <mergeCell ref="E100:E102"/>
    <mergeCell ref="F100:F102"/>
    <mergeCell ref="I100:I102"/>
    <mergeCell ref="J100:J102"/>
    <mergeCell ref="L100:L102"/>
    <mergeCell ref="C97:C99"/>
    <mergeCell ref="E97:E99"/>
    <mergeCell ref="F97:F99"/>
    <mergeCell ref="I97:I99"/>
    <mergeCell ref="J97:J99"/>
    <mergeCell ref="A104:A133"/>
    <mergeCell ref="B104:B118"/>
    <mergeCell ref="C104:C106"/>
    <mergeCell ref="E104:E106"/>
    <mergeCell ref="F104:F106"/>
    <mergeCell ref="C110:C112"/>
    <mergeCell ref="E110:E112"/>
    <mergeCell ref="F110:F112"/>
    <mergeCell ref="C113:C115"/>
    <mergeCell ref="E113:E115"/>
    <mergeCell ref="F113:F115"/>
    <mergeCell ref="C116:C118"/>
    <mergeCell ref="E116:E118"/>
    <mergeCell ref="F116:F118"/>
    <mergeCell ref="B119:B133"/>
    <mergeCell ref="C119:C121"/>
    <mergeCell ref="E119:E121"/>
    <mergeCell ref="F119:F121"/>
    <mergeCell ref="X104:AC104"/>
    <mergeCell ref="C107:C109"/>
    <mergeCell ref="E107:E109"/>
    <mergeCell ref="F107:F109"/>
    <mergeCell ref="I107:I109"/>
    <mergeCell ref="J107:J109"/>
    <mergeCell ref="L107:L109"/>
    <mergeCell ref="O107:O109"/>
    <mergeCell ref="P107:P109"/>
    <mergeCell ref="I104:I106"/>
    <mergeCell ref="J104:J106"/>
    <mergeCell ref="L104:L106"/>
    <mergeCell ref="O104:O106"/>
    <mergeCell ref="P104:P106"/>
    <mergeCell ref="P116:P118"/>
    <mergeCell ref="I113:I115"/>
    <mergeCell ref="J113:J115"/>
    <mergeCell ref="L113:L115"/>
    <mergeCell ref="O113:O115"/>
    <mergeCell ref="P113:P115"/>
    <mergeCell ref="I110:I112"/>
    <mergeCell ref="J110:J112"/>
    <mergeCell ref="L110:L112"/>
    <mergeCell ref="O110:O112"/>
    <mergeCell ref="P110:P112"/>
    <mergeCell ref="I119:I121"/>
    <mergeCell ref="J119:J121"/>
    <mergeCell ref="L119:L121"/>
    <mergeCell ref="I116:I118"/>
    <mergeCell ref="J116:J118"/>
    <mergeCell ref="L116:L118"/>
    <mergeCell ref="O116:O118"/>
    <mergeCell ref="L122:L124"/>
    <mergeCell ref="C125:C127"/>
    <mergeCell ref="E125:E127"/>
    <mergeCell ref="F125:F127"/>
    <mergeCell ref="I125:I127"/>
    <mergeCell ref="J125:J127"/>
    <mergeCell ref="L125:L127"/>
    <mergeCell ref="C122:C124"/>
    <mergeCell ref="E122:E124"/>
    <mergeCell ref="F122:F124"/>
    <mergeCell ref="I122:I124"/>
    <mergeCell ref="J122:J124"/>
    <mergeCell ref="L128:L130"/>
    <mergeCell ref="C131:C133"/>
    <mergeCell ref="E131:E133"/>
    <mergeCell ref="F131:F133"/>
    <mergeCell ref="I131:I133"/>
    <mergeCell ref="J131:J133"/>
    <mergeCell ref="L131:L133"/>
    <mergeCell ref="C128:C130"/>
    <mergeCell ref="E128:E130"/>
    <mergeCell ref="F128:F130"/>
    <mergeCell ref="I128:I130"/>
    <mergeCell ref="J128:J130"/>
    <mergeCell ref="A137:A166"/>
    <mergeCell ref="B137:B151"/>
    <mergeCell ref="C137:C139"/>
    <mergeCell ref="E137:E139"/>
    <mergeCell ref="F137:F139"/>
    <mergeCell ref="C143:C145"/>
    <mergeCell ref="E143:E145"/>
    <mergeCell ref="F143:F145"/>
    <mergeCell ref="C146:C148"/>
    <mergeCell ref="E146:E148"/>
    <mergeCell ref="F146:F148"/>
    <mergeCell ref="C149:C151"/>
    <mergeCell ref="E149:E151"/>
    <mergeCell ref="F149:F151"/>
    <mergeCell ref="B152:B166"/>
    <mergeCell ref="C152:C154"/>
    <mergeCell ref="E152:E154"/>
    <mergeCell ref="F152:F154"/>
    <mergeCell ref="X137:AC137"/>
    <mergeCell ref="C140:C142"/>
    <mergeCell ref="E140:E142"/>
    <mergeCell ref="F140:F142"/>
    <mergeCell ref="I140:I142"/>
    <mergeCell ref="J140:J142"/>
    <mergeCell ref="L140:L142"/>
    <mergeCell ref="O140:O142"/>
    <mergeCell ref="P140:P142"/>
    <mergeCell ref="I137:I139"/>
    <mergeCell ref="J137:J139"/>
    <mergeCell ref="L137:L139"/>
    <mergeCell ref="O137:O139"/>
    <mergeCell ref="P137:P139"/>
    <mergeCell ref="P149:P151"/>
    <mergeCell ref="I146:I148"/>
    <mergeCell ref="J146:J148"/>
    <mergeCell ref="L146:L148"/>
    <mergeCell ref="O146:O148"/>
    <mergeCell ref="P146:P148"/>
    <mergeCell ref="I143:I145"/>
    <mergeCell ref="J143:J145"/>
    <mergeCell ref="L143:L145"/>
    <mergeCell ref="O143:O145"/>
    <mergeCell ref="P143:P145"/>
    <mergeCell ref="I152:I154"/>
    <mergeCell ref="J152:J154"/>
    <mergeCell ref="L152:L154"/>
    <mergeCell ref="I149:I151"/>
    <mergeCell ref="J149:J151"/>
    <mergeCell ref="L149:L151"/>
    <mergeCell ref="O149:O151"/>
    <mergeCell ref="L155:L157"/>
    <mergeCell ref="C158:C160"/>
    <mergeCell ref="E158:E160"/>
    <mergeCell ref="F158:F160"/>
    <mergeCell ref="I158:I160"/>
    <mergeCell ref="J158:J160"/>
    <mergeCell ref="L158:L160"/>
    <mergeCell ref="C155:C157"/>
    <mergeCell ref="E155:E157"/>
    <mergeCell ref="F155:F157"/>
    <mergeCell ref="I155:I157"/>
    <mergeCell ref="J155:J157"/>
    <mergeCell ref="L161:L163"/>
    <mergeCell ref="C164:C166"/>
    <mergeCell ref="E164:E166"/>
    <mergeCell ref="F164:F166"/>
    <mergeCell ref="I164:I166"/>
    <mergeCell ref="J164:J166"/>
    <mergeCell ref="L164:L166"/>
    <mergeCell ref="C161:C163"/>
    <mergeCell ref="E161:E163"/>
    <mergeCell ref="F161:F163"/>
    <mergeCell ref="I161:I163"/>
    <mergeCell ref="J161:J163"/>
    <mergeCell ref="A170:A199"/>
    <mergeCell ref="B170:B184"/>
    <mergeCell ref="C170:C172"/>
    <mergeCell ref="E170:E172"/>
    <mergeCell ref="F170:F172"/>
    <mergeCell ref="C176:C178"/>
    <mergeCell ref="E176:E178"/>
    <mergeCell ref="F176:F178"/>
    <mergeCell ref="C179:C181"/>
    <mergeCell ref="E179:E181"/>
    <mergeCell ref="F179:F181"/>
    <mergeCell ref="C182:C184"/>
    <mergeCell ref="E182:E184"/>
    <mergeCell ref="F182:F184"/>
    <mergeCell ref="B185:B199"/>
    <mergeCell ref="C185:C187"/>
    <mergeCell ref="E185:E187"/>
    <mergeCell ref="F185:F187"/>
    <mergeCell ref="X170:AC170"/>
    <mergeCell ref="C173:C175"/>
    <mergeCell ref="E173:E175"/>
    <mergeCell ref="F173:F175"/>
    <mergeCell ref="I173:I175"/>
    <mergeCell ref="J173:J175"/>
    <mergeCell ref="L173:L175"/>
    <mergeCell ref="O173:O175"/>
    <mergeCell ref="P173:P175"/>
    <mergeCell ref="I170:I172"/>
    <mergeCell ref="J170:J172"/>
    <mergeCell ref="L170:L172"/>
    <mergeCell ref="O170:O172"/>
    <mergeCell ref="P170:P172"/>
    <mergeCell ref="P182:P184"/>
    <mergeCell ref="I179:I181"/>
    <mergeCell ref="J179:J181"/>
    <mergeCell ref="L179:L181"/>
    <mergeCell ref="O179:O181"/>
    <mergeCell ref="P179:P181"/>
    <mergeCell ref="I176:I178"/>
    <mergeCell ref="J176:J178"/>
    <mergeCell ref="L176:L178"/>
    <mergeCell ref="O176:O178"/>
    <mergeCell ref="P176:P178"/>
    <mergeCell ref="I185:I187"/>
    <mergeCell ref="J185:J187"/>
    <mergeCell ref="L185:L187"/>
    <mergeCell ref="I182:I184"/>
    <mergeCell ref="J182:J184"/>
    <mergeCell ref="L182:L184"/>
    <mergeCell ref="O182:O184"/>
    <mergeCell ref="L188:L190"/>
    <mergeCell ref="C191:C193"/>
    <mergeCell ref="E191:E193"/>
    <mergeCell ref="F191:F193"/>
    <mergeCell ref="I191:I193"/>
    <mergeCell ref="J191:J193"/>
    <mergeCell ref="L191:L193"/>
    <mergeCell ref="C188:C190"/>
    <mergeCell ref="E188:E190"/>
    <mergeCell ref="F188:F190"/>
    <mergeCell ref="I188:I190"/>
    <mergeCell ref="J188:J190"/>
    <mergeCell ref="L194:L196"/>
    <mergeCell ref="C197:C199"/>
    <mergeCell ref="E197:E199"/>
    <mergeCell ref="F197:F199"/>
    <mergeCell ref="I197:I199"/>
    <mergeCell ref="J197:J199"/>
    <mergeCell ref="L197:L199"/>
    <mergeCell ref="C194:C196"/>
    <mergeCell ref="E194:E196"/>
    <mergeCell ref="F194:F196"/>
    <mergeCell ref="I194:I196"/>
    <mergeCell ref="J194:J19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201"/>
  <sheetViews>
    <sheetView zoomScaleNormal="100" workbookViewId="0">
      <pane xSplit="3" ySplit="6" topLeftCell="X27" activePane="bottomRight" state="frozen"/>
      <selection pane="topRight" activeCell="D1" sqref="D1"/>
      <selection pane="bottomLeft" activeCell="A7" sqref="A7"/>
      <selection pane="bottomRight" activeCell="AD28" sqref="AD28:AE28"/>
    </sheetView>
  </sheetViews>
  <sheetFormatPr baseColWidth="10" defaultColWidth="8.83203125" defaultRowHeight="15"/>
  <cols>
    <col min="1" max="1" width="15.5" customWidth="1"/>
    <col min="2" max="2" width="10.5" customWidth="1"/>
    <col min="3" max="4" width="6.5" customWidth="1"/>
    <col min="5" max="5" width="7.33203125" customWidth="1"/>
    <col min="6" max="6" width="14.33203125" customWidth="1"/>
    <col min="7" max="7" width="7.5" customWidth="1"/>
    <col min="8" max="8" width="9.33203125" customWidth="1"/>
    <col min="9" max="9" width="7.6640625" customWidth="1"/>
    <col min="10" max="10" width="14.33203125" customWidth="1"/>
    <col min="11" max="11" width="12.6640625" customWidth="1"/>
    <col min="14" max="14" width="12.5" customWidth="1"/>
    <col min="16" max="16" width="12.33203125" customWidth="1"/>
    <col min="17" max="17" width="9.6640625" style="185" bestFit="1" customWidth="1"/>
    <col min="18" max="18" width="9.83203125" customWidth="1"/>
    <col min="19" max="19" width="11" customWidth="1"/>
    <col min="20" max="20" width="9.5" customWidth="1"/>
    <col min="21" max="21" width="5.5" customWidth="1"/>
    <col min="23" max="23" width="12.33203125" customWidth="1"/>
    <col min="24" max="24" width="15.6640625" customWidth="1"/>
    <col min="28" max="28" width="10.5" bestFit="1" customWidth="1"/>
    <col min="29" max="29" width="18.33203125" bestFit="1" customWidth="1"/>
    <col min="30" max="30" width="10.5" bestFit="1" customWidth="1"/>
    <col min="31" max="31" width="16.83203125" bestFit="1" customWidth="1"/>
  </cols>
  <sheetData>
    <row r="1" spans="1:29" ht="18">
      <c r="A1" s="1" t="s">
        <v>32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5"/>
      <c r="N1" s="6"/>
      <c r="O1" s="5"/>
      <c r="P1" s="6"/>
      <c r="Q1" s="174"/>
      <c r="R1" s="3"/>
      <c r="Y1" t="s">
        <v>41</v>
      </c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5"/>
      <c r="P2" s="6"/>
      <c r="Q2" s="174"/>
      <c r="R2" s="7"/>
      <c r="Y2" t="s">
        <v>42</v>
      </c>
    </row>
    <row r="3" spans="1:29">
      <c r="A3" s="49" t="s">
        <v>28</v>
      </c>
      <c r="B3" s="51">
        <v>0.99880000000000002</v>
      </c>
      <c r="C3" s="4">
        <f>B3+B4</f>
        <v>1.9946000000000002</v>
      </c>
      <c r="E3" s="4"/>
      <c r="F3" s="4"/>
      <c r="G3" s="4"/>
      <c r="H3" s="4"/>
      <c r="I3" s="4"/>
      <c r="J3" s="4"/>
      <c r="K3" s="4"/>
      <c r="L3" s="4"/>
      <c r="M3" s="5"/>
      <c r="N3" s="6"/>
      <c r="O3" s="5"/>
      <c r="P3" s="6"/>
      <c r="Q3" s="174"/>
      <c r="R3" s="7"/>
      <c r="Y3" t="s">
        <v>43</v>
      </c>
    </row>
    <row r="4" spans="1:29">
      <c r="A4" s="50" t="s">
        <v>27</v>
      </c>
      <c r="B4" s="52">
        <v>0.99580000000000002</v>
      </c>
      <c r="C4" s="4"/>
      <c r="D4" s="4"/>
      <c r="E4" s="4"/>
      <c r="F4" s="4"/>
      <c r="G4" s="4"/>
      <c r="H4" s="4"/>
      <c r="I4" s="4"/>
      <c r="J4" s="4"/>
      <c r="K4" s="4"/>
      <c r="L4" s="4"/>
      <c r="M4" s="5"/>
      <c r="N4" s="6"/>
      <c r="O4" s="5"/>
      <c r="P4" s="6"/>
      <c r="Q4" s="174"/>
      <c r="R4" s="7"/>
    </row>
    <row r="5" spans="1:29" ht="16" thickBot="1">
      <c r="B5" s="8"/>
      <c r="C5" s="8"/>
      <c r="D5" s="9"/>
      <c r="E5" s="8"/>
      <c r="F5" s="8"/>
      <c r="G5" s="8"/>
      <c r="H5" s="9"/>
      <c r="I5" s="8"/>
      <c r="J5" s="8"/>
      <c r="K5" s="8"/>
      <c r="L5" s="8"/>
      <c r="M5" s="8"/>
      <c r="N5" s="8"/>
      <c r="O5" s="10"/>
      <c r="P5" s="11"/>
      <c r="Q5" s="175"/>
      <c r="R5" s="12"/>
      <c r="S5" s="13"/>
      <c r="T5" s="14"/>
      <c r="U5" s="12"/>
      <c r="V5" s="12"/>
      <c r="W5" s="12"/>
      <c r="X5" s="12"/>
      <c r="Y5" s="12"/>
    </row>
    <row r="6" spans="1:29" ht="16" thickBot="1">
      <c r="A6" s="73" t="s">
        <v>22</v>
      </c>
      <c r="B6" s="18"/>
      <c r="C6" s="18"/>
      <c r="D6" s="74" t="s">
        <v>29</v>
      </c>
      <c r="E6" s="16" t="s">
        <v>0</v>
      </c>
      <c r="F6" s="16" t="s">
        <v>1</v>
      </c>
      <c r="G6" s="16" t="s">
        <v>2</v>
      </c>
      <c r="H6" s="75" t="s">
        <v>30</v>
      </c>
      <c r="I6" s="16" t="s">
        <v>3</v>
      </c>
      <c r="J6" s="18" t="s">
        <v>1</v>
      </c>
      <c r="K6" s="18" t="s">
        <v>31</v>
      </c>
      <c r="L6" s="76" t="s">
        <v>4</v>
      </c>
      <c r="M6" s="77" t="s">
        <v>5</v>
      </c>
      <c r="N6" s="77" t="s">
        <v>6</v>
      </c>
      <c r="O6" s="76" t="s">
        <v>7</v>
      </c>
      <c r="P6" s="16" t="s">
        <v>8</v>
      </c>
      <c r="Q6" s="176" t="s">
        <v>9</v>
      </c>
      <c r="R6" s="77" t="s">
        <v>10</v>
      </c>
      <c r="S6" s="77" t="s">
        <v>11</v>
      </c>
      <c r="T6" s="77" t="s">
        <v>12</v>
      </c>
      <c r="U6" s="78" t="s">
        <v>13</v>
      </c>
      <c r="V6" s="79" t="s">
        <v>14</v>
      </c>
      <c r="W6" s="80" t="s">
        <v>15</v>
      </c>
      <c r="X6" s="3" t="s">
        <v>16</v>
      </c>
    </row>
    <row r="7" spans="1:29">
      <c r="A7" s="210" t="s">
        <v>35</v>
      </c>
      <c r="B7" s="213" t="s">
        <v>23</v>
      </c>
      <c r="C7" s="197" t="s">
        <v>18</v>
      </c>
      <c r="D7" s="60">
        <v>23.942623138427734</v>
      </c>
      <c r="E7" s="201">
        <f>STDEVA(D7:D9)</f>
        <v>0.14195497236998331</v>
      </c>
      <c r="F7" s="201">
        <f>AVERAGE(D7:D9)</f>
        <v>24.071144739786785</v>
      </c>
      <c r="G7" s="16">
        <f>VAR(AVERAGE(D7:D9),AVERAGE(D10:D12),AVERAGE(D13:D15),AVERAGE(D16:D18),AVERAGE(D19:D21))</f>
        <v>8.9559432488748527</v>
      </c>
      <c r="H7" s="82">
        <v>27.069282531738281</v>
      </c>
      <c r="I7" s="201">
        <f>STDEVA(H7:H9)</f>
        <v>5.7739217078444566E-2</v>
      </c>
      <c r="J7" s="201">
        <f>AVERAGE(H7:H9)</f>
        <v>27.126377105712891</v>
      </c>
      <c r="K7" s="18">
        <f>VAR(AVERAGE(H7:H9),AVERAGE(H10:H12),AVERAGE(H13:H15),AVERAGE(H16:H18),AVERAGE(H19:H21))</f>
        <v>16.09376852313676</v>
      </c>
      <c r="L7" s="201">
        <f>F7-J7</f>
        <v>-3.0552323659261056</v>
      </c>
      <c r="M7" s="19">
        <f>STDEVA(L7:L21)</f>
        <v>5.7822934083317685</v>
      </c>
      <c r="N7" s="20">
        <f>SQRT((POWER(M22,2)+POWER(M7,2)/5))</f>
        <v>2.8826524707057981</v>
      </c>
      <c r="O7" s="201">
        <f>L7-L22</f>
        <v>0.84658368428548059</v>
      </c>
      <c r="P7" s="201">
        <f>$C$3^(-O7)</f>
        <v>0.55737432528390951</v>
      </c>
      <c r="Q7" s="177">
        <f>AVERAGE(P7:P21)</f>
        <v>0.97209911613776145</v>
      </c>
      <c r="R7" s="21">
        <f>AVERAGE(D7:D21)-AVERAGE(H7:H21)</f>
        <v>0.11919492085774763</v>
      </c>
      <c r="S7" s="22">
        <f>R22-R7</f>
        <v>-2.5594254811604813</v>
      </c>
      <c r="T7" s="21">
        <f>$C$3^(-S7)</f>
        <v>5.8540794575749064</v>
      </c>
      <c r="U7" s="23">
        <f>(R7-R22)/(N7*SQRT(5))</f>
        <v>0.39706828467038158</v>
      </c>
      <c r="V7" s="24">
        <f>TDIST(ABS(U7),4,2)</f>
        <v>0.7115920879010047</v>
      </c>
      <c r="W7" s="25">
        <f>N7/SQRT(5)</f>
        <v>1.2891613760011771</v>
      </c>
      <c r="X7" s="209" t="s">
        <v>17</v>
      </c>
      <c r="Y7" s="209"/>
      <c r="Z7" s="209"/>
      <c r="AA7" s="209"/>
      <c r="AB7" s="209"/>
      <c r="AC7" s="209"/>
    </row>
    <row r="8" spans="1:29">
      <c r="A8" s="211"/>
      <c r="B8" s="214"/>
      <c r="C8" s="198"/>
      <c r="D8" s="60">
        <v>24.047298431396484</v>
      </c>
      <c r="E8" s="202"/>
      <c r="F8" s="202"/>
      <c r="G8" s="27"/>
      <c r="H8" s="82">
        <v>27.12510871887207</v>
      </c>
      <c r="I8" s="202"/>
      <c r="J8" s="202"/>
      <c r="K8" s="29"/>
      <c r="L8" s="202"/>
      <c r="M8" s="29"/>
      <c r="N8" s="30"/>
      <c r="O8" s="202"/>
      <c r="P8" s="202"/>
      <c r="Q8" s="178"/>
      <c r="R8" s="31"/>
      <c r="S8" s="32"/>
      <c r="T8" s="32"/>
      <c r="U8" s="32"/>
      <c r="V8" s="32"/>
      <c r="W8" s="33"/>
    </row>
    <row r="9" spans="1:29" ht="16" thickBot="1">
      <c r="A9" s="211"/>
      <c r="B9" s="214"/>
      <c r="C9" s="199"/>
      <c r="D9" s="60">
        <v>24.223512649536133</v>
      </c>
      <c r="E9" s="204"/>
      <c r="F9" s="204"/>
      <c r="G9" s="27"/>
      <c r="H9" s="82">
        <v>27.18474006652832</v>
      </c>
      <c r="I9" s="204"/>
      <c r="J9" s="204"/>
      <c r="K9" s="29"/>
      <c r="L9" s="204"/>
      <c r="M9" s="27"/>
      <c r="N9" s="34"/>
      <c r="O9" s="204"/>
      <c r="P9" s="204"/>
      <c r="Q9" s="178"/>
      <c r="R9" s="31"/>
      <c r="S9" s="32"/>
      <c r="T9" s="32"/>
      <c r="U9" s="32"/>
      <c r="V9" s="32"/>
      <c r="W9" s="33"/>
    </row>
    <row r="10" spans="1:29">
      <c r="A10" s="211"/>
      <c r="B10" s="214"/>
      <c r="C10" s="208" t="s">
        <v>19</v>
      </c>
      <c r="D10" s="61">
        <v>30.485687255859375</v>
      </c>
      <c r="E10" s="201">
        <f>STDEVA(D10:D12)</f>
        <v>0.53480905415146229</v>
      </c>
      <c r="F10" s="201">
        <f>AVERAGE(D10:D12)</f>
        <v>31.089581171671551</v>
      </c>
      <c r="G10" s="27"/>
      <c r="H10" s="83">
        <v>20.479328155517578</v>
      </c>
      <c r="I10" s="201">
        <f>STDEVA(H10:H12)</f>
        <v>0.59763979520377031</v>
      </c>
      <c r="J10" s="201">
        <f>AVERAGE(H10:H12)</f>
        <v>21.16924222310384</v>
      </c>
      <c r="K10" s="29"/>
      <c r="L10" s="201">
        <f>F10-J10</f>
        <v>9.9203389485677107</v>
      </c>
      <c r="M10" s="29"/>
      <c r="N10" s="26"/>
      <c r="O10" s="201">
        <f>L10-L25</f>
        <v>11.221291224161785</v>
      </c>
      <c r="P10" s="201">
        <f>$C$3^(-O10)</f>
        <v>4.3174824206944129E-4</v>
      </c>
      <c r="Q10" s="181"/>
      <c r="R10" s="31"/>
      <c r="S10" s="32"/>
      <c r="T10" s="32"/>
      <c r="U10" s="32"/>
      <c r="V10" s="32"/>
      <c r="W10" s="33"/>
    </row>
    <row r="11" spans="1:29">
      <c r="A11" s="211"/>
      <c r="B11" s="214"/>
      <c r="C11" s="198"/>
      <c r="D11" s="61">
        <v>31.279703140258789</v>
      </c>
      <c r="E11" s="202"/>
      <c r="F11" s="202"/>
      <c r="G11" s="27"/>
      <c r="H11" s="83">
        <v>21.500514984130859</v>
      </c>
      <c r="I11" s="202"/>
      <c r="J11" s="202"/>
      <c r="K11" s="29"/>
      <c r="L11" s="202"/>
      <c r="M11" s="29"/>
      <c r="N11" s="26"/>
      <c r="O11" s="202"/>
      <c r="P11" s="202"/>
      <c r="Q11" s="178"/>
      <c r="R11" s="31"/>
      <c r="S11" s="32"/>
      <c r="T11" s="32"/>
      <c r="U11" s="32"/>
      <c r="V11" s="32"/>
      <c r="W11" s="33"/>
    </row>
    <row r="12" spans="1:29" ht="16" thickBot="1">
      <c r="A12" s="211"/>
      <c r="B12" s="214"/>
      <c r="C12" s="200"/>
      <c r="D12" s="61">
        <v>31.503353118896484</v>
      </c>
      <c r="E12" s="204"/>
      <c r="F12" s="204"/>
      <c r="G12" s="27"/>
      <c r="H12" s="83">
        <v>21.527883529663086</v>
      </c>
      <c r="I12" s="204"/>
      <c r="J12" s="204"/>
      <c r="K12" s="29"/>
      <c r="L12" s="204"/>
      <c r="M12" s="27"/>
      <c r="N12" s="36"/>
      <c r="O12" s="204"/>
      <c r="P12" s="204"/>
      <c r="Q12" s="178"/>
      <c r="R12" s="31"/>
      <c r="S12" s="32"/>
      <c r="T12" s="32"/>
      <c r="U12" s="32"/>
      <c r="V12" s="32"/>
      <c r="W12" s="33"/>
    </row>
    <row r="13" spans="1:29">
      <c r="A13" s="211"/>
      <c r="B13" s="214"/>
      <c r="C13" s="197" t="s">
        <v>20</v>
      </c>
      <c r="D13" s="60">
        <v>24.482406616210938</v>
      </c>
      <c r="E13" s="201">
        <f>STDEVA(D13:D15)</f>
        <v>0.62595135151738235</v>
      </c>
      <c r="F13" s="201">
        <f>AVERAGE(D13:D15)</f>
        <v>25.189754486083984</v>
      </c>
      <c r="G13" s="27"/>
      <c r="H13" s="82">
        <v>27.816848754882812</v>
      </c>
      <c r="I13" s="201">
        <f>STDEVA(H13:H15)</f>
        <v>0.21464741637798684</v>
      </c>
      <c r="J13" s="201">
        <f>AVERAGE(H13:H20)</f>
        <v>29.593708515167236</v>
      </c>
      <c r="K13" s="29"/>
      <c r="L13" s="201">
        <f>F13-J13</f>
        <v>-4.403954029083252</v>
      </c>
      <c r="M13" s="29"/>
      <c r="N13" s="26"/>
      <c r="O13" s="201">
        <f>L13-L28</f>
        <v>-0.94958162307739258</v>
      </c>
      <c r="P13" s="201">
        <f>$C$3^(-O13)</f>
        <v>1.9263605299422322</v>
      </c>
      <c r="Q13" s="181"/>
      <c r="R13" s="31"/>
      <c r="S13" s="32"/>
      <c r="T13" s="32"/>
      <c r="U13" s="32"/>
      <c r="V13" s="32"/>
      <c r="W13" s="33"/>
    </row>
    <row r="14" spans="1:29">
      <c r="A14" s="211"/>
      <c r="B14" s="214"/>
      <c r="C14" s="198"/>
      <c r="D14" s="60">
        <v>25.672111511230469</v>
      </c>
      <c r="E14" s="202"/>
      <c r="F14" s="202"/>
      <c r="G14" s="27"/>
      <c r="H14" s="82">
        <v>27.909461975097656</v>
      </c>
      <c r="I14" s="202"/>
      <c r="J14" s="202"/>
      <c r="K14" s="28"/>
      <c r="L14" s="202"/>
      <c r="M14" s="29"/>
      <c r="N14" s="26"/>
      <c r="O14" s="202"/>
      <c r="P14" s="202"/>
      <c r="Q14" s="178"/>
      <c r="R14" s="31"/>
      <c r="S14" s="32"/>
      <c r="T14" s="32"/>
      <c r="U14" s="32"/>
      <c r="V14" s="32"/>
      <c r="W14" s="33"/>
    </row>
    <row r="15" spans="1:29" ht="16" thickBot="1">
      <c r="A15" s="211"/>
      <c r="B15" s="214"/>
      <c r="C15" s="200"/>
      <c r="D15" s="60">
        <v>25.414745330810547</v>
      </c>
      <c r="E15" s="204"/>
      <c r="F15" s="204"/>
      <c r="G15" s="27"/>
      <c r="H15" s="82">
        <v>27.500129699707031</v>
      </c>
      <c r="I15" s="204"/>
      <c r="J15" s="204"/>
      <c r="K15" s="28"/>
      <c r="L15" s="204"/>
      <c r="M15" s="29"/>
      <c r="N15" s="26"/>
      <c r="O15" s="204"/>
      <c r="P15" s="204"/>
      <c r="Q15" s="178"/>
      <c r="R15" s="31"/>
      <c r="S15" s="32"/>
      <c r="T15" s="32"/>
      <c r="U15" s="32"/>
      <c r="V15" s="32"/>
      <c r="W15" s="33"/>
    </row>
    <row r="16" spans="1:29">
      <c r="A16" s="211"/>
      <c r="B16" s="214"/>
      <c r="C16" s="197" t="s">
        <v>25</v>
      </c>
      <c r="D16" s="60">
        <v>27.701692581176758</v>
      </c>
      <c r="E16" s="201">
        <f>STDEVA(D16:D18)</f>
        <v>0.60641507751519597</v>
      </c>
      <c r="F16" s="201">
        <f>AVERAGE(D16:D18)</f>
        <v>28.096824645996094</v>
      </c>
      <c r="G16" s="27"/>
      <c r="H16" s="82">
        <v>29.735637664794922</v>
      </c>
      <c r="I16" s="201">
        <f>STDEVA(H16:H18)</f>
        <v>0.15048733844593645</v>
      </c>
      <c r="J16" s="201">
        <f>AVERAGE(H16:H18)</f>
        <v>29.902704238891602</v>
      </c>
      <c r="K16" s="28"/>
      <c r="L16" s="201">
        <f>F16-J16</f>
        <v>-1.8058795928955078</v>
      </c>
      <c r="M16" s="29"/>
      <c r="N16" s="26"/>
      <c r="O16" s="201">
        <f>L16-L31</f>
        <v>-0.7872289021809884</v>
      </c>
      <c r="P16" s="201">
        <f t="shared" ref="P16" si="0">$C$3^(-O16)</f>
        <v>1.7220872995810461</v>
      </c>
      <c r="Q16" s="178"/>
      <c r="R16" s="31"/>
      <c r="S16" s="32"/>
      <c r="T16" s="32"/>
      <c r="U16" s="32"/>
      <c r="V16" s="32"/>
      <c r="W16" s="33"/>
    </row>
    <row r="17" spans="1:31">
      <c r="A17" s="211"/>
      <c r="B17" s="214"/>
      <c r="C17" s="198"/>
      <c r="D17" s="60">
        <v>27.79374885559082</v>
      </c>
      <c r="E17" s="202"/>
      <c r="F17" s="202"/>
      <c r="G17" s="27"/>
      <c r="H17" s="82">
        <v>30.027626037597656</v>
      </c>
      <c r="I17" s="202"/>
      <c r="J17" s="202"/>
      <c r="K17" s="28"/>
      <c r="L17" s="202"/>
      <c r="M17" s="29"/>
      <c r="N17" s="26"/>
      <c r="O17" s="202"/>
      <c r="P17" s="202"/>
      <c r="Q17" s="178"/>
      <c r="R17" s="31"/>
      <c r="S17" s="32"/>
      <c r="T17" s="32"/>
      <c r="U17" s="32"/>
      <c r="V17" s="32"/>
      <c r="W17" s="33"/>
    </row>
    <row r="18" spans="1:31" ht="16" thickBot="1">
      <c r="A18" s="211"/>
      <c r="B18" s="214"/>
      <c r="C18" s="200"/>
      <c r="D18" s="60">
        <v>28.795032501220703</v>
      </c>
      <c r="E18" s="204"/>
      <c r="F18" s="204"/>
      <c r="G18" s="27"/>
      <c r="H18" s="82">
        <v>29.944849014282227</v>
      </c>
      <c r="I18" s="204"/>
      <c r="J18" s="204"/>
      <c r="K18" s="28"/>
      <c r="L18" s="204"/>
      <c r="M18" s="29"/>
      <c r="N18" s="26"/>
      <c r="O18" s="204"/>
      <c r="P18" s="204"/>
      <c r="Q18" s="178"/>
      <c r="R18" s="31"/>
      <c r="S18" s="32"/>
      <c r="T18" s="32"/>
      <c r="U18" s="32"/>
      <c r="V18" s="32"/>
      <c r="W18" s="33"/>
    </row>
    <row r="19" spans="1:31">
      <c r="A19" s="211"/>
      <c r="B19" s="214"/>
      <c r="C19" s="197" t="s">
        <v>26</v>
      </c>
      <c r="D19" s="60">
        <v>29.239191055297852</v>
      </c>
      <c r="E19" s="201">
        <f>STDEVA(D19:D21)</f>
        <v>1.114210089518396</v>
      </c>
      <c r="F19" s="201">
        <f>AVERAGE(D19:D21)</f>
        <v>29.871109008789062</v>
      </c>
      <c r="G19" s="27"/>
      <c r="H19" s="82">
        <v>31.952594757080078</v>
      </c>
      <c r="I19" s="201">
        <f>STDEVA(H19:H21)</f>
        <v>0.22213893658278536</v>
      </c>
      <c r="J19" s="201">
        <f>AVERAGE(H19:H21)</f>
        <v>31.78196907043457</v>
      </c>
      <c r="K19" s="28"/>
      <c r="L19" s="201">
        <f>F19-J19</f>
        <v>-1.9108600616455078</v>
      </c>
      <c r="M19" s="29"/>
      <c r="N19" s="26"/>
      <c r="O19" s="201">
        <f>L19-L34</f>
        <v>0.61450131734212476</v>
      </c>
      <c r="P19" s="201">
        <f t="shared" ref="P19" si="1">$C$3^(-O19)</f>
        <v>0.6542416776395501</v>
      </c>
      <c r="Q19" s="178"/>
      <c r="R19" s="31"/>
      <c r="S19" s="32"/>
      <c r="T19" s="32"/>
      <c r="U19" s="32"/>
      <c r="V19" s="32"/>
      <c r="W19" s="33"/>
    </row>
    <row r="20" spans="1:31">
      <c r="A20" s="211"/>
      <c r="B20" s="214"/>
      <c r="C20" s="198"/>
      <c r="D20" s="60">
        <v>31.157621383666992</v>
      </c>
      <c r="E20" s="202"/>
      <c r="F20" s="202"/>
      <c r="G20" s="27"/>
      <c r="H20" s="82">
        <v>31.862520217895508</v>
      </c>
      <c r="I20" s="202"/>
      <c r="J20" s="202"/>
      <c r="K20" s="28"/>
      <c r="L20" s="202"/>
      <c r="M20" s="29"/>
      <c r="N20" s="26"/>
      <c r="O20" s="202"/>
      <c r="P20" s="202"/>
      <c r="Q20" s="178"/>
      <c r="R20" s="31"/>
      <c r="S20" s="32"/>
      <c r="T20" s="32"/>
      <c r="U20" s="32"/>
      <c r="V20" s="32"/>
      <c r="W20" s="33"/>
    </row>
    <row r="21" spans="1:31" ht="16" thickBot="1">
      <c r="A21" s="211"/>
      <c r="B21" s="214"/>
      <c r="C21" s="200"/>
      <c r="D21" s="60">
        <v>29.216514587402344</v>
      </c>
      <c r="E21" s="204"/>
      <c r="F21" s="204"/>
      <c r="G21" s="27"/>
      <c r="H21" s="82">
        <v>31.530792236328125</v>
      </c>
      <c r="I21" s="204"/>
      <c r="J21" s="204"/>
      <c r="K21" s="37"/>
      <c r="L21" s="204"/>
      <c r="M21" s="38"/>
      <c r="N21" s="39"/>
      <c r="O21" s="204"/>
      <c r="P21" s="204"/>
      <c r="Q21" s="182"/>
      <c r="R21" s="40"/>
      <c r="S21" s="41"/>
      <c r="T21" s="41"/>
      <c r="U21" s="41"/>
      <c r="V21" s="41"/>
      <c r="W21" s="42"/>
    </row>
    <row r="22" spans="1:31">
      <c r="A22" s="211"/>
      <c r="B22" s="215" t="s">
        <v>24</v>
      </c>
      <c r="C22" s="197" t="s">
        <v>18</v>
      </c>
      <c r="D22" s="62">
        <v>26.119056701660156</v>
      </c>
      <c r="E22" s="201">
        <f>STDEVA(D22:D24)</f>
        <v>0.3746831339787422</v>
      </c>
      <c r="F22" s="201">
        <f>AVERAGE(D22:D24)</f>
        <v>25.687822977701824</v>
      </c>
      <c r="G22" s="15">
        <f>VAR(AVERAGE(D22:D24),AVERAGE(D25:D27),AVERAGE(D28:D30),AVERAGE(D31:D33),AVERAGE(D34:D36))</f>
        <v>0.36781275050222323</v>
      </c>
      <c r="H22" s="82">
        <v>29.262538909912109</v>
      </c>
      <c r="I22" s="201">
        <f>STDEVA(H22:H24)</f>
        <v>0.39708865293620121</v>
      </c>
      <c r="J22" s="197">
        <f>AVERAGE(H22:H24)</f>
        <v>29.58963902791341</v>
      </c>
      <c r="K22" s="17">
        <f>VAR(AVERAGE(H22:H24),AVERAGE(H25:H27),AVERAGE(H28:H30),AVERAGE(H31:H33),AVERAGE(H34:H36))</f>
        <v>2.8192289140672475</v>
      </c>
      <c r="L22" s="197">
        <f>F22-J22</f>
        <v>-3.9018160502115862</v>
      </c>
      <c r="M22" s="43">
        <f>STDEVA(L22:L36)</f>
        <v>1.2738531527844323</v>
      </c>
      <c r="N22" s="44"/>
      <c r="O22" s="45"/>
      <c r="P22" s="46"/>
      <c r="Q22" s="183"/>
      <c r="R22" s="35">
        <f>AVERAGE(D22:D36)-AVERAGE(H22:H36)</f>
        <v>-2.4402305603027337</v>
      </c>
      <c r="S22" s="45"/>
      <c r="T22" s="45"/>
      <c r="U22" s="45"/>
      <c r="V22" s="45"/>
      <c r="W22" s="84"/>
    </row>
    <row r="23" spans="1:31">
      <c r="A23" s="211"/>
      <c r="B23" s="214"/>
      <c r="C23" s="198"/>
      <c r="D23" s="62">
        <v>25.502464294433594</v>
      </c>
      <c r="E23" s="202"/>
      <c r="F23" s="202"/>
      <c r="G23" s="27"/>
      <c r="H23" s="82">
        <v>30.031457901000977</v>
      </c>
      <c r="I23" s="202"/>
      <c r="J23" s="198"/>
      <c r="K23" s="28"/>
      <c r="L23" s="198"/>
      <c r="M23" s="47"/>
      <c r="N23" s="30"/>
      <c r="O23" s="45"/>
      <c r="P23" s="46"/>
      <c r="Q23" s="183"/>
      <c r="R23" s="31"/>
      <c r="S23" s="45"/>
      <c r="T23" s="45"/>
      <c r="U23" s="45"/>
      <c r="V23" s="45"/>
      <c r="W23" s="84"/>
    </row>
    <row r="24" spans="1:31" ht="16" thickBot="1">
      <c r="A24" s="211"/>
      <c r="B24" s="214"/>
      <c r="C24" s="199"/>
      <c r="D24" s="62">
        <v>25.441947937011719</v>
      </c>
      <c r="E24" s="204"/>
      <c r="F24" s="204"/>
      <c r="G24" s="27"/>
      <c r="H24" s="82">
        <v>29.474920272827148</v>
      </c>
      <c r="I24" s="204"/>
      <c r="J24" s="199"/>
      <c r="K24" s="28"/>
      <c r="L24" s="199"/>
      <c r="M24" s="48"/>
      <c r="N24" s="34"/>
      <c r="O24" s="45"/>
      <c r="P24" s="46"/>
      <c r="Q24" s="183"/>
      <c r="R24" s="31"/>
      <c r="S24" s="45"/>
      <c r="T24" s="45"/>
      <c r="U24" s="45"/>
      <c r="V24" s="45"/>
      <c r="W24" s="84"/>
    </row>
    <row r="25" spans="1:31">
      <c r="A25" s="211"/>
      <c r="B25" s="214"/>
      <c r="C25" s="208" t="s">
        <v>19</v>
      </c>
      <c r="D25" s="62">
        <v>24.588048934936523</v>
      </c>
      <c r="E25" s="201">
        <f>STDEVA(D25:D27)</f>
        <v>0.31374060362851935</v>
      </c>
      <c r="F25" s="201">
        <f>AVERAGE(D25:D27)</f>
        <v>24.872725168863933</v>
      </c>
      <c r="G25" s="27"/>
      <c r="H25" s="82">
        <v>26.089553833007812</v>
      </c>
      <c r="I25" s="201">
        <f>STDEVA(H25:H27)</f>
        <v>0.11098908024225923</v>
      </c>
      <c r="J25" s="197">
        <f>AVERAGE(H25:H27)</f>
        <v>26.173677444458008</v>
      </c>
      <c r="K25" s="28"/>
      <c r="L25" s="197">
        <f t="shared" ref="L25" si="2">F25-J25</f>
        <v>-1.3009522755940743</v>
      </c>
      <c r="M25" s="47"/>
      <c r="N25" s="30"/>
      <c r="O25" s="45"/>
      <c r="P25" s="46"/>
      <c r="Q25" s="183"/>
      <c r="R25" s="31"/>
      <c r="S25" s="45"/>
      <c r="T25" s="45"/>
      <c r="U25" s="45"/>
      <c r="V25" s="45"/>
      <c r="W25" s="84"/>
    </row>
    <row r="26" spans="1:31">
      <c r="A26" s="211"/>
      <c r="B26" s="214"/>
      <c r="C26" s="198"/>
      <c r="D26" s="62">
        <v>25.2091064453125</v>
      </c>
      <c r="E26" s="202"/>
      <c r="F26" s="202"/>
      <c r="G26" s="27"/>
      <c r="H26" s="82">
        <v>26.132007598876953</v>
      </c>
      <c r="I26" s="202"/>
      <c r="J26" s="198"/>
      <c r="K26" s="28"/>
      <c r="L26" s="198"/>
      <c r="M26" s="47"/>
      <c r="N26" s="30"/>
      <c r="O26" s="45"/>
      <c r="P26" s="46"/>
      <c r="Q26" s="183"/>
      <c r="R26" s="31"/>
      <c r="S26" s="45"/>
      <c r="T26" s="45"/>
      <c r="U26" s="45"/>
      <c r="V26" s="45"/>
      <c r="W26" s="84"/>
    </row>
    <row r="27" spans="1:31" ht="16" thickBot="1">
      <c r="A27" s="211"/>
      <c r="B27" s="214"/>
      <c r="C27" s="200"/>
      <c r="D27" s="62">
        <v>24.821020126342773</v>
      </c>
      <c r="E27" s="204"/>
      <c r="F27" s="204"/>
      <c r="G27" s="27"/>
      <c r="H27" s="82">
        <v>26.299470901489258</v>
      </c>
      <c r="I27" s="204"/>
      <c r="J27" s="199"/>
      <c r="K27" s="28"/>
      <c r="L27" s="199"/>
      <c r="M27" s="48"/>
      <c r="N27" s="34"/>
      <c r="O27" s="45"/>
      <c r="P27" s="46"/>
      <c r="Q27" s="183"/>
      <c r="R27" s="31"/>
      <c r="S27" s="45"/>
      <c r="T27" s="45"/>
      <c r="U27" s="45"/>
      <c r="V27" s="45"/>
      <c r="W27" s="84"/>
    </row>
    <row r="28" spans="1:31" ht="16" thickBot="1">
      <c r="A28" s="211"/>
      <c r="B28" s="214"/>
      <c r="C28" s="197" t="s">
        <v>20</v>
      </c>
      <c r="D28" s="62">
        <v>26.447347640991211</v>
      </c>
      <c r="E28" s="201">
        <f>STDEVA(D28:D30)</f>
        <v>7.9637968003830925E-2</v>
      </c>
      <c r="F28" s="201">
        <f>AVERAGE(D28:D30)</f>
        <v>26.387674967447918</v>
      </c>
      <c r="G28" s="27"/>
      <c r="H28" s="82">
        <v>29.938608169555664</v>
      </c>
      <c r="I28" s="201">
        <f>STDEVA(H28:H30)</f>
        <v>0.4132646334089804</v>
      </c>
      <c r="J28" s="197">
        <f>AVERAGE(H28:H30)</f>
        <v>29.842047373453777</v>
      </c>
      <c r="K28" s="28"/>
      <c r="L28" s="197">
        <f t="shared" ref="L28" si="3">F28-J28</f>
        <v>-3.4543724060058594</v>
      </c>
      <c r="M28" s="47"/>
      <c r="N28" s="30"/>
      <c r="O28" s="45"/>
      <c r="P28" s="46"/>
      <c r="Q28" s="183"/>
      <c r="R28" s="31"/>
      <c r="S28" s="45"/>
      <c r="T28" s="45"/>
      <c r="U28" s="45"/>
      <c r="V28" s="45"/>
      <c r="W28" s="84"/>
      <c r="AC28" s="194" t="s">
        <v>32</v>
      </c>
      <c r="AD28" t="s">
        <v>47</v>
      </c>
      <c r="AE28" t="s">
        <v>48</v>
      </c>
    </row>
    <row r="29" spans="1:31" ht="16" thickBot="1">
      <c r="A29" s="211"/>
      <c r="B29" s="214"/>
      <c r="C29" s="198"/>
      <c r="D29" s="62">
        <v>26.418432235717773</v>
      </c>
      <c r="E29" s="202"/>
      <c r="F29" s="202"/>
      <c r="G29" s="27"/>
      <c r="H29" s="82">
        <v>30.198482513427734</v>
      </c>
      <c r="I29" s="202"/>
      <c r="J29" s="198"/>
      <c r="K29" s="28"/>
      <c r="L29" s="198"/>
      <c r="M29" s="47"/>
      <c r="N29" s="30"/>
      <c r="O29" s="45"/>
      <c r="P29" s="46"/>
      <c r="Q29" s="183"/>
      <c r="R29" s="31"/>
      <c r="S29" s="45"/>
      <c r="T29" s="45"/>
      <c r="U29" s="45"/>
      <c r="V29" s="45"/>
      <c r="W29" s="84"/>
      <c r="AB29" t="s">
        <v>44</v>
      </c>
      <c r="AC29" t="s">
        <v>41</v>
      </c>
      <c r="AD29" s="177">
        <v>0.97209911613776145</v>
      </c>
      <c r="AE29">
        <f>LOG(AD29,2)</f>
        <v>-4.0824675016951015E-2</v>
      </c>
    </row>
    <row r="30" spans="1:31" ht="16" thickBot="1">
      <c r="A30" s="211"/>
      <c r="B30" s="214"/>
      <c r="C30" s="200"/>
      <c r="D30" s="62">
        <v>26.297245025634766</v>
      </c>
      <c r="E30" s="204"/>
      <c r="F30" s="204"/>
      <c r="G30" s="27"/>
      <c r="H30" s="82">
        <v>29.38905143737793</v>
      </c>
      <c r="I30" s="204"/>
      <c r="J30" s="199"/>
      <c r="K30" s="28"/>
      <c r="L30" s="199"/>
      <c r="M30" s="47"/>
      <c r="N30" s="30"/>
      <c r="O30" s="45"/>
      <c r="P30" s="46"/>
      <c r="Q30" s="183"/>
      <c r="R30" s="31"/>
      <c r="S30" s="45"/>
      <c r="T30" s="45"/>
      <c r="U30" s="45"/>
      <c r="V30" s="45"/>
      <c r="W30" s="84"/>
      <c r="AB30" t="s">
        <v>44</v>
      </c>
      <c r="AC30" t="s">
        <v>42</v>
      </c>
      <c r="AD30" s="188">
        <v>7.2036262932955903</v>
      </c>
      <c r="AE30">
        <f t="shared" ref="AE30:AE34" si="4">LOG(AD30,2)</f>
        <v>2.8487233396570542</v>
      </c>
    </row>
    <row r="31" spans="1:31" ht="16" thickBot="1">
      <c r="A31" s="211"/>
      <c r="B31" s="214"/>
      <c r="C31" s="197" t="s">
        <v>25</v>
      </c>
      <c r="D31" s="62">
        <v>24.465204238891602</v>
      </c>
      <c r="E31" s="201">
        <f>STDEVA(D31:D33)</f>
        <v>1.0429826835623273</v>
      </c>
      <c r="F31" s="201">
        <f>AVERAGE(D31:D33)</f>
        <v>25.633933385213215</v>
      </c>
      <c r="G31" s="27"/>
      <c r="H31" s="82">
        <v>26.666158676147461</v>
      </c>
      <c r="I31" s="201">
        <f>STDEVA(H31:H33)</f>
        <v>2.8317178265529288E-2</v>
      </c>
      <c r="J31" s="197">
        <f>AVERAGE(H31:H33)</f>
        <v>26.652584075927734</v>
      </c>
      <c r="K31" s="28"/>
      <c r="L31" s="197">
        <f t="shared" ref="L31" si="5">F31-J31</f>
        <v>-1.0186506907145194</v>
      </c>
      <c r="M31" s="47"/>
      <c r="N31" s="30"/>
      <c r="O31" s="45"/>
      <c r="P31" s="46"/>
      <c r="Q31" s="183"/>
      <c r="R31" s="31"/>
      <c r="S31" s="45"/>
      <c r="T31" s="45"/>
      <c r="U31" s="45"/>
      <c r="V31" s="45"/>
      <c r="W31" s="84"/>
      <c r="AB31" t="s">
        <v>44</v>
      </c>
      <c r="AC31" t="s">
        <v>43</v>
      </c>
      <c r="AD31" s="177">
        <v>2.1385758722998647</v>
      </c>
      <c r="AE31">
        <f t="shared" si="4"/>
        <v>1.0966503919928361</v>
      </c>
    </row>
    <row r="32" spans="1:31" ht="16" thickBot="1">
      <c r="A32" s="211"/>
      <c r="B32" s="214"/>
      <c r="C32" s="198"/>
      <c r="D32" s="62">
        <v>26.470026016235352</v>
      </c>
      <c r="E32" s="202"/>
      <c r="F32" s="202"/>
      <c r="G32" s="27"/>
      <c r="H32" s="82">
        <v>26.671558380126953</v>
      </c>
      <c r="I32" s="202"/>
      <c r="J32" s="198"/>
      <c r="K32" s="28"/>
      <c r="L32" s="198"/>
      <c r="M32" s="47"/>
      <c r="N32" s="30"/>
      <c r="O32" s="45"/>
      <c r="P32" s="46"/>
      <c r="Q32" s="183"/>
      <c r="R32" s="31"/>
      <c r="S32" s="45"/>
      <c r="T32" s="45"/>
      <c r="U32" s="45"/>
      <c r="V32" s="45"/>
      <c r="W32" s="84"/>
      <c r="AB32" t="s">
        <v>45</v>
      </c>
      <c r="AC32" t="s">
        <v>41</v>
      </c>
      <c r="AD32" s="177">
        <v>0.54761066197272723</v>
      </c>
      <c r="AE32">
        <f t="shared" si="4"/>
        <v>-0.86877755876372798</v>
      </c>
    </row>
    <row r="33" spans="1:31" ht="16" thickBot="1">
      <c r="A33" s="211"/>
      <c r="B33" s="214"/>
      <c r="C33" s="200"/>
      <c r="D33" s="62">
        <v>25.966569900512695</v>
      </c>
      <c r="E33" s="204"/>
      <c r="F33" s="204"/>
      <c r="G33" s="27"/>
      <c r="H33" s="82">
        <v>26.620035171508789</v>
      </c>
      <c r="I33" s="204"/>
      <c r="J33" s="199"/>
      <c r="K33" s="28"/>
      <c r="L33" s="199"/>
      <c r="M33" s="47"/>
      <c r="N33" s="30"/>
      <c r="O33" s="45"/>
      <c r="P33" s="46"/>
      <c r="Q33" s="183"/>
      <c r="R33" s="31"/>
      <c r="S33" s="45"/>
      <c r="T33" s="45"/>
      <c r="U33" s="45"/>
      <c r="V33" s="45"/>
      <c r="W33" s="84"/>
      <c r="AB33" t="s">
        <v>45</v>
      </c>
      <c r="AC33" t="s">
        <v>42</v>
      </c>
      <c r="AD33" s="177">
        <v>3.0067582966039552</v>
      </c>
      <c r="AE33">
        <f t="shared" si="4"/>
        <v>1.5882088990705261</v>
      </c>
    </row>
    <row r="34" spans="1:31">
      <c r="A34" s="211"/>
      <c r="B34" s="214"/>
      <c r="C34" s="197" t="s">
        <v>26</v>
      </c>
      <c r="D34" s="62">
        <v>24.916711807250977</v>
      </c>
      <c r="E34" s="201">
        <f>STDEVA(D34:D36)</f>
        <v>0.13878479292372614</v>
      </c>
      <c r="F34" s="201">
        <f>AVERAGE(D34:D36)</f>
        <v>25.011779149373371</v>
      </c>
      <c r="G34" s="27"/>
      <c r="H34" s="82">
        <v>27.379415512084961</v>
      </c>
      <c r="I34" s="201">
        <f>STDEVA(H34:H36)</f>
        <v>0.21308021972390193</v>
      </c>
      <c r="J34" s="197">
        <f>AVERAGE(H34:H36)</f>
        <v>27.537140528361004</v>
      </c>
      <c r="K34" s="28"/>
      <c r="L34" s="197">
        <f t="shared" ref="L34" si="6">F34-J34</f>
        <v>-2.5253613789876326</v>
      </c>
      <c r="M34" s="47"/>
      <c r="N34" s="30"/>
      <c r="O34" s="45"/>
      <c r="P34" s="46"/>
      <c r="Q34" s="183"/>
      <c r="R34" s="31"/>
      <c r="S34" s="45"/>
      <c r="T34" s="45"/>
      <c r="U34" s="45"/>
      <c r="V34" s="45"/>
      <c r="W34" s="84"/>
      <c r="AB34" t="s">
        <v>45</v>
      </c>
      <c r="AC34" t="s">
        <v>43</v>
      </c>
      <c r="AD34" s="177">
        <v>10181.0552598471</v>
      </c>
      <c r="AE34">
        <f t="shared" si="4"/>
        <v>13.313599483128746</v>
      </c>
    </row>
    <row r="35" spans="1:31">
      <c r="A35" s="211"/>
      <c r="B35" s="214"/>
      <c r="C35" s="198"/>
      <c r="D35" s="62">
        <v>24.947586059570312</v>
      </c>
      <c r="E35" s="202"/>
      <c r="F35" s="202"/>
      <c r="G35" s="27"/>
      <c r="H35" s="82">
        <v>27.779542922973633</v>
      </c>
      <c r="I35" s="202"/>
      <c r="J35" s="198"/>
      <c r="K35" s="28"/>
      <c r="L35" s="198"/>
      <c r="M35" s="47"/>
      <c r="N35" s="30"/>
      <c r="O35" s="45"/>
      <c r="P35" s="46"/>
      <c r="Q35" s="183"/>
      <c r="R35" s="31"/>
      <c r="S35" s="45"/>
      <c r="T35" s="45"/>
      <c r="U35" s="45"/>
      <c r="V35" s="45"/>
      <c r="W35" s="84"/>
    </row>
    <row r="36" spans="1:31">
      <c r="A36" s="228"/>
      <c r="B36" s="229"/>
      <c r="C36" s="199"/>
      <c r="D36" s="62">
        <v>25.171039581298828</v>
      </c>
      <c r="E36" s="204"/>
      <c r="F36" s="204"/>
      <c r="G36" s="53"/>
      <c r="H36" s="82">
        <v>27.452463150024414</v>
      </c>
      <c r="I36" s="204"/>
      <c r="J36" s="199"/>
      <c r="K36" s="54"/>
      <c r="L36" s="199"/>
      <c r="M36" s="55"/>
      <c r="N36" s="56"/>
      <c r="O36" s="57"/>
      <c r="P36" s="58"/>
      <c r="Q36" s="184"/>
      <c r="R36" s="59"/>
      <c r="S36" s="57"/>
      <c r="T36" s="57"/>
      <c r="U36" s="57"/>
      <c r="V36" s="57"/>
      <c r="W36" s="85"/>
    </row>
    <row r="39" spans="1:31" ht="16" thickBot="1"/>
    <row r="40" spans="1:31">
      <c r="A40" s="210" t="s">
        <v>40</v>
      </c>
      <c r="B40" s="213" t="s">
        <v>23</v>
      </c>
      <c r="C40" s="205" t="s">
        <v>18</v>
      </c>
      <c r="D40" s="122"/>
      <c r="E40" s="205"/>
      <c r="F40" s="205"/>
      <c r="G40" s="138">
        <f>VAR(AVERAGE(D43:D45),AVERAGE(D46:D48),AVERAGE(D49:D51),AVERAGE(D52:D54))</f>
        <v>2.4603011722191912</v>
      </c>
      <c r="H40" s="123"/>
      <c r="I40" s="205"/>
      <c r="J40" s="205"/>
      <c r="K40" s="138">
        <f>VAR(AVERAGE(H43:H45),AVERAGE(H46:H48),AVERAGE(H49:H51),AVERAGE(H52:H54))</f>
        <v>6.8112856137687929</v>
      </c>
      <c r="L40" s="205"/>
      <c r="M40" s="139">
        <f>STDEVA(L40:L54)</f>
        <v>2.4624602100357915</v>
      </c>
      <c r="N40" s="140">
        <f>SQRT((POWER(M55,2)+POWER(M40,2)/4))</f>
        <v>1.6322826966874266</v>
      </c>
      <c r="O40" s="205"/>
      <c r="P40" s="205"/>
      <c r="Q40" s="188">
        <f>AVERAGE(P40:P54)</f>
        <v>7.2036262932955903</v>
      </c>
      <c r="R40" s="141">
        <f>AVERAGE(D40:D54)-AVERAGE(H40:H54)</f>
        <v>-3.4904042879740409</v>
      </c>
      <c r="S40" s="142">
        <f>R55-R40</f>
        <v>0.48833243052164832</v>
      </c>
      <c r="T40" s="141">
        <f>$C$3^(-S40)</f>
        <v>0.71379036467768275</v>
      </c>
      <c r="U40" s="142">
        <f>(R40-R55)/(N40*SQRT(4))</f>
        <v>-0.14958574011495551</v>
      </c>
      <c r="V40" s="143">
        <f>TDIST(ABS(U40),3,2)</f>
        <v>0.89058187465891991</v>
      </c>
      <c r="W40" s="144">
        <f>N40/SQRT(4)</f>
        <v>0.81614134834371332</v>
      </c>
      <c r="X40" s="209" t="s">
        <v>17</v>
      </c>
      <c r="Y40" s="209"/>
      <c r="Z40" s="209"/>
      <c r="AA40" s="209"/>
      <c r="AB40" s="209"/>
      <c r="AC40" s="209"/>
    </row>
    <row r="41" spans="1:31">
      <c r="A41" s="211"/>
      <c r="B41" s="214"/>
      <c r="C41" s="206"/>
      <c r="D41" s="122"/>
      <c r="E41" s="206"/>
      <c r="F41" s="206"/>
      <c r="G41" s="98"/>
      <c r="H41" s="123"/>
      <c r="I41" s="206"/>
      <c r="J41" s="206"/>
      <c r="K41" s="98"/>
      <c r="L41" s="206"/>
      <c r="M41" s="98"/>
      <c r="N41" s="105"/>
      <c r="O41" s="206"/>
      <c r="P41" s="206"/>
      <c r="Q41" s="187"/>
      <c r="R41" s="110"/>
      <c r="S41" s="124"/>
      <c r="T41" s="124"/>
      <c r="U41" s="124"/>
      <c r="V41" s="124"/>
      <c r="W41" s="125"/>
    </row>
    <row r="42" spans="1:31" ht="16" thickBot="1">
      <c r="A42" s="211"/>
      <c r="B42" s="214"/>
      <c r="C42" s="207"/>
      <c r="D42" s="122"/>
      <c r="E42" s="207"/>
      <c r="F42" s="207"/>
      <c r="G42" s="98"/>
      <c r="H42" s="123"/>
      <c r="I42" s="207"/>
      <c r="J42" s="207"/>
      <c r="K42" s="98"/>
      <c r="L42" s="207"/>
      <c r="M42" s="98"/>
      <c r="N42" s="105"/>
      <c r="O42" s="207"/>
      <c r="P42" s="207"/>
      <c r="Q42" s="187"/>
      <c r="R42" s="110"/>
      <c r="S42" s="124"/>
      <c r="T42" s="124"/>
      <c r="U42" s="124"/>
      <c r="V42" s="124"/>
      <c r="W42" s="125"/>
    </row>
    <row r="43" spans="1:31">
      <c r="A43" s="211"/>
      <c r="B43" s="214"/>
      <c r="C43" s="208" t="s">
        <v>19</v>
      </c>
      <c r="D43" s="62">
        <v>25.512090682983398</v>
      </c>
      <c r="E43" s="201">
        <f>STDEVA(D43:D45)</f>
        <v>0.39546860995433436</v>
      </c>
      <c r="F43" s="201">
        <f>AVERAGE(D43:D45)</f>
        <v>25.941872278849285</v>
      </c>
      <c r="G43" s="27"/>
      <c r="H43" s="82">
        <v>27.382612228393555</v>
      </c>
      <c r="I43" s="201">
        <f>STDEVA(H43:H45)</f>
        <v>9.6811193401787551E-2</v>
      </c>
      <c r="J43" s="201">
        <f>AVERAGE(H43:H45)</f>
        <v>27.271443049112957</v>
      </c>
      <c r="K43" s="29"/>
      <c r="L43" s="201">
        <f>F43-J43</f>
        <v>-1.3295707702636719</v>
      </c>
      <c r="M43" s="29"/>
      <c r="N43" s="26"/>
      <c r="O43" s="201">
        <f>L43-L58</f>
        <v>2.8590354919433594</v>
      </c>
      <c r="P43" s="201">
        <f>$C$3^(-O43)</f>
        <v>0.13889978813172704</v>
      </c>
      <c r="Q43" s="181"/>
      <c r="R43" s="31"/>
      <c r="S43" s="32"/>
      <c r="T43" s="32"/>
      <c r="U43" s="32"/>
      <c r="V43" s="32"/>
      <c r="W43" s="33"/>
    </row>
    <row r="44" spans="1:31">
      <c r="A44" s="211"/>
      <c r="B44" s="214"/>
      <c r="C44" s="198"/>
      <c r="D44" s="62">
        <v>26.023117065429688</v>
      </c>
      <c r="E44" s="202"/>
      <c r="F44" s="202"/>
      <c r="G44" s="27"/>
      <c r="H44" s="82">
        <v>27.205686569213867</v>
      </c>
      <c r="I44" s="202"/>
      <c r="J44" s="202"/>
      <c r="K44" s="29"/>
      <c r="L44" s="202"/>
      <c r="M44" s="29"/>
      <c r="N44" s="26"/>
      <c r="O44" s="202"/>
      <c r="P44" s="202"/>
      <c r="Q44" s="178"/>
      <c r="R44" s="31"/>
      <c r="S44" s="32"/>
      <c r="T44" s="32"/>
      <c r="U44" s="32"/>
      <c r="V44" s="32"/>
      <c r="W44" s="33"/>
    </row>
    <row r="45" spans="1:31" ht="16" thickBot="1">
      <c r="A45" s="211"/>
      <c r="B45" s="214"/>
      <c r="C45" s="200"/>
      <c r="D45" s="62">
        <v>26.290409088134766</v>
      </c>
      <c r="E45" s="204"/>
      <c r="F45" s="204"/>
      <c r="G45" s="27"/>
      <c r="H45" s="82">
        <v>27.226030349731445</v>
      </c>
      <c r="I45" s="204"/>
      <c r="J45" s="204"/>
      <c r="K45" s="29"/>
      <c r="L45" s="204"/>
      <c r="M45" s="27"/>
      <c r="N45" s="36"/>
      <c r="O45" s="204"/>
      <c r="P45" s="204"/>
      <c r="Q45" s="178"/>
      <c r="R45" s="31"/>
      <c r="S45" s="32"/>
      <c r="T45" s="32"/>
      <c r="U45" s="32"/>
      <c r="V45" s="32"/>
      <c r="W45" s="33"/>
    </row>
    <row r="46" spans="1:31">
      <c r="A46" s="211"/>
      <c r="B46" s="214"/>
      <c r="C46" s="197" t="s">
        <v>20</v>
      </c>
      <c r="D46" s="62">
        <v>25.327896118164062</v>
      </c>
      <c r="E46" s="201">
        <f>STDEVA(D46:D48)</f>
        <v>0.18597741113866659</v>
      </c>
      <c r="F46" s="201">
        <f>AVERAGE(D46:D48)</f>
        <v>25.414283116658527</v>
      </c>
      <c r="G46" s="27"/>
      <c r="H46" s="82">
        <v>28.456748962402344</v>
      </c>
      <c r="I46" s="201">
        <f>STDEVA(H46:H48)</f>
        <v>8.8788076716796879E-2</v>
      </c>
      <c r="J46" s="201">
        <f>AVERAGE(H46:H53)</f>
        <v>30.75498628616333</v>
      </c>
      <c r="K46" s="29"/>
      <c r="L46" s="201">
        <f>F46-J46</f>
        <v>-5.3407031695048026</v>
      </c>
      <c r="M46" s="29"/>
      <c r="N46" s="26"/>
      <c r="O46" s="201">
        <f>L46-L61</f>
        <v>-3.7241578102111816</v>
      </c>
      <c r="P46" s="201">
        <f>$C$3^(-O46)</f>
        <v>13.083091364832883</v>
      </c>
      <c r="Q46" s="181"/>
      <c r="R46" s="31"/>
      <c r="S46" s="32"/>
      <c r="T46" s="32"/>
      <c r="U46" s="32"/>
      <c r="V46" s="32"/>
      <c r="W46" s="33"/>
    </row>
    <row r="47" spans="1:31">
      <c r="A47" s="211"/>
      <c r="B47" s="214"/>
      <c r="C47" s="198"/>
      <c r="D47" s="62">
        <v>25.287210464477539</v>
      </c>
      <c r="E47" s="202"/>
      <c r="F47" s="202"/>
      <c r="G47" s="27"/>
      <c r="H47" s="82">
        <v>28.385995864868164</v>
      </c>
      <c r="I47" s="202"/>
      <c r="J47" s="202"/>
      <c r="K47" s="28"/>
      <c r="L47" s="202"/>
      <c r="M47" s="29"/>
      <c r="N47" s="26"/>
      <c r="O47" s="202"/>
      <c r="P47" s="202"/>
      <c r="Q47" s="178"/>
      <c r="R47" s="31"/>
      <c r="S47" s="32"/>
      <c r="T47" s="32"/>
      <c r="U47" s="32"/>
      <c r="V47" s="32"/>
      <c r="W47" s="33"/>
    </row>
    <row r="48" spans="1:31" ht="16" thickBot="1">
      <c r="A48" s="211"/>
      <c r="B48" s="214"/>
      <c r="C48" s="200"/>
      <c r="D48" s="62">
        <v>25.627742767333984</v>
      </c>
      <c r="E48" s="204"/>
      <c r="F48" s="204"/>
      <c r="G48" s="27"/>
      <c r="H48" s="82">
        <v>28.562423706054688</v>
      </c>
      <c r="I48" s="204"/>
      <c r="J48" s="204"/>
      <c r="K48" s="28"/>
      <c r="L48" s="204"/>
      <c r="M48" s="29"/>
      <c r="N48" s="26"/>
      <c r="O48" s="204"/>
      <c r="P48" s="204"/>
      <c r="Q48" s="178"/>
      <c r="R48" s="31"/>
      <c r="S48" s="32"/>
      <c r="T48" s="32"/>
      <c r="U48" s="32"/>
      <c r="V48" s="32"/>
      <c r="W48" s="33"/>
    </row>
    <row r="49" spans="1:23">
      <c r="A49" s="211"/>
      <c r="B49" s="214"/>
      <c r="C49" s="197" t="s">
        <v>25</v>
      </c>
      <c r="D49" s="62">
        <v>28.786623001098633</v>
      </c>
      <c r="E49" s="201">
        <f>STDEVA(D49:D51)</f>
        <v>8.9812730111761011E-2</v>
      </c>
      <c r="F49" s="201">
        <f>AVERAGE(D49:D51)</f>
        <v>28.881177266438801</v>
      </c>
      <c r="G49" s="27"/>
      <c r="H49" s="82">
        <v>32.283237457275391</v>
      </c>
      <c r="I49" s="201">
        <f>STDEVA(H49:H51)</f>
        <v>0.72652870311581974</v>
      </c>
      <c r="J49" s="201">
        <f>AVERAGE(H49:H51)</f>
        <v>31.666037877400715</v>
      </c>
      <c r="K49" s="28"/>
      <c r="L49" s="201">
        <f>F49-J49</f>
        <v>-2.7848606109619141</v>
      </c>
      <c r="M49" s="29"/>
      <c r="N49" s="26"/>
      <c r="O49" s="201">
        <f>L49-L64</f>
        <v>0.5379664103190116</v>
      </c>
      <c r="P49" s="201">
        <f>$C$3^(-O49)</f>
        <v>0.68974354332761578</v>
      </c>
      <c r="Q49" s="178"/>
      <c r="R49" s="31"/>
      <c r="S49" s="32"/>
      <c r="T49" s="32"/>
      <c r="U49" s="32"/>
      <c r="V49" s="32"/>
      <c r="W49" s="33"/>
    </row>
    <row r="50" spans="1:23">
      <c r="A50" s="211"/>
      <c r="B50" s="214"/>
      <c r="C50" s="198"/>
      <c r="D50" s="62">
        <v>28.891563415527344</v>
      </c>
      <c r="E50" s="202"/>
      <c r="F50" s="202"/>
      <c r="G50" s="27"/>
      <c r="H50" s="82">
        <v>31.849517822265625</v>
      </c>
      <c r="I50" s="202"/>
      <c r="J50" s="202"/>
      <c r="K50" s="28"/>
      <c r="L50" s="202"/>
      <c r="M50" s="29"/>
      <c r="N50" s="26"/>
      <c r="O50" s="202"/>
      <c r="P50" s="202"/>
      <c r="Q50" s="178"/>
      <c r="R50" s="31"/>
      <c r="S50" s="32"/>
      <c r="T50" s="32"/>
      <c r="U50" s="32"/>
      <c r="V50" s="32"/>
      <c r="W50" s="33"/>
    </row>
    <row r="51" spans="1:23" ht="16" thickBot="1">
      <c r="A51" s="211"/>
      <c r="B51" s="214"/>
      <c r="C51" s="200"/>
      <c r="D51" s="62">
        <v>28.96534538269043</v>
      </c>
      <c r="E51" s="204"/>
      <c r="F51" s="204"/>
      <c r="G51" s="27"/>
      <c r="H51" s="82">
        <v>30.865358352661133</v>
      </c>
      <c r="I51" s="204"/>
      <c r="J51" s="204"/>
      <c r="K51" s="28"/>
      <c r="L51" s="204"/>
      <c r="M51" s="29"/>
      <c r="N51" s="26"/>
      <c r="O51" s="204"/>
      <c r="P51" s="204"/>
      <c r="Q51" s="178"/>
      <c r="R51" s="31"/>
      <c r="S51" s="32"/>
      <c r="T51" s="32"/>
      <c r="U51" s="32"/>
      <c r="V51" s="32"/>
      <c r="W51" s="33"/>
    </row>
    <row r="52" spans="1:23">
      <c r="A52" s="211"/>
      <c r="B52" s="214"/>
      <c r="C52" s="197" t="s">
        <v>26</v>
      </c>
      <c r="D52" s="62">
        <v>25.62370491027832</v>
      </c>
      <c r="E52" s="201">
        <f>STDEVA(D52:D54)</f>
        <v>0.38366626746949672</v>
      </c>
      <c r="F52" s="201">
        <f>AVERAGE(D52:D54)</f>
        <v>26.013811747233074</v>
      </c>
      <c r="G52" s="27"/>
      <c r="H52" s="82">
        <v>32.680332183837891</v>
      </c>
      <c r="I52" s="201">
        <f>STDEVA(H52:H54)</f>
        <v>0.13938079001193876</v>
      </c>
      <c r="J52" s="201">
        <f>AVERAGE(H52:H54)</f>
        <v>32.806891123453774</v>
      </c>
      <c r="K52" s="28"/>
      <c r="L52" s="201">
        <f>F52-J52</f>
        <v>-6.7930793762206996</v>
      </c>
      <c r="M52" s="29"/>
      <c r="N52" s="26"/>
      <c r="O52" s="201">
        <f>L52-L67</f>
        <v>-3.9127705891927036</v>
      </c>
      <c r="P52" s="201">
        <f>$C$3^(-O52)</f>
        <v>14.902770476890135</v>
      </c>
      <c r="Q52" s="178"/>
      <c r="R52" s="31"/>
      <c r="S52" s="32"/>
      <c r="T52" s="32"/>
      <c r="U52" s="32"/>
      <c r="V52" s="32"/>
      <c r="W52" s="33"/>
    </row>
    <row r="53" spans="1:23">
      <c r="A53" s="211"/>
      <c r="B53" s="214"/>
      <c r="C53" s="198"/>
      <c r="D53" s="62">
        <v>26.390695571899414</v>
      </c>
      <c r="E53" s="202"/>
      <c r="F53" s="202"/>
      <c r="G53" s="27"/>
      <c r="H53" s="82">
        <v>32.956275939941406</v>
      </c>
      <c r="I53" s="202"/>
      <c r="J53" s="202"/>
      <c r="K53" s="28"/>
      <c r="L53" s="202"/>
      <c r="M53" s="29"/>
      <c r="N53" s="26"/>
      <c r="O53" s="202"/>
      <c r="P53" s="202"/>
      <c r="Q53" s="178"/>
      <c r="R53" s="31"/>
      <c r="S53" s="32"/>
      <c r="T53" s="32"/>
      <c r="U53" s="32"/>
      <c r="V53" s="32"/>
      <c r="W53" s="33"/>
    </row>
    <row r="54" spans="1:23" ht="16" thickBot="1">
      <c r="A54" s="211"/>
      <c r="B54" s="214"/>
      <c r="C54" s="200"/>
      <c r="D54" s="62">
        <v>26.027034759521484</v>
      </c>
      <c r="E54" s="204"/>
      <c r="F54" s="204"/>
      <c r="G54" s="38"/>
      <c r="H54" s="82">
        <v>32.784065246582031</v>
      </c>
      <c r="I54" s="204"/>
      <c r="J54" s="204"/>
      <c r="K54" s="37"/>
      <c r="L54" s="204"/>
      <c r="M54" s="38"/>
      <c r="N54" s="39"/>
      <c r="O54" s="204"/>
      <c r="P54" s="204"/>
      <c r="Q54" s="182"/>
      <c r="R54" s="40"/>
      <c r="S54" s="41"/>
      <c r="T54" s="41"/>
      <c r="U54" s="41"/>
      <c r="V54" s="41"/>
      <c r="W54" s="42"/>
    </row>
    <row r="55" spans="1:23">
      <c r="A55" s="211"/>
      <c r="B55" s="215" t="s">
        <v>24</v>
      </c>
      <c r="C55" s="205" t="s">
        <v>18</v>
      </c>
      <c r="D55" s="152"/>
      <c r="E55" s="205"/>
      <c r="F55" s="205"/>
      <c r="G55" s="147">
        <f>VAR(AVERAGE(D58:D60),AVERAGE(D61:D63),AVERAGE(D64:D66),AVERAGE(D67:D69))</f>
        <v>7.8515130521612599</v>
      </c>
      <c r="H55" s="137"/>
      <c r="I55" s="205"/>
      <c r="J55" s="205"/>
      <c r="K55" s="147">
        <f>VAR(AVERAGE(H58:H60),AVERAGE(H61:H63),AVERAGE(H64:H66),AVERAGE(H67:H69))</f>
        <v>14.809279072153004</v>
      </c>
      <c r="L55" s="205"/>
      <c r="M55" s="148">
        <f>STDEVA(L55:L69)</f>
        <v>1.0716432383973684</v>
      </c>
      <c r="N55" s="149"/>
      <c r="O55" s="108"/>
      <c r="P55" s="109"/>
      <c r="Q55" s="179"/>
      <c r="R55" s="150">
        <f>AVERAGE(D58:D69)-AVERAGE(H58:H69)</f>
        <v>-3.0020718574523926</v>
      </c>
      <c r="S55" s="108"/>
      <c r="T55" s="108"/>
      <c r="U55" s="108"/>
      <c r="V55" s="108"/>
      <c r="W55" s="111"/>
    </row>
    <row r="56" spans="1:23">
      <c r="A56" s="211"/>
      <c r="B56" s="214"/>
      <c r="C56" s="206"/>
      <c r="D56" s="152"/>
      <c r="E56" s="206"/>
      <c r="F56" s="206"/>
      <c r="G56" s="99"/>
      <c r="H56" s="145"/>
      <c r="I56" s="206"/>
      <c r="J56" s="206"/>
      <c r="K56" s="99"/>
      <c r="L56" s="206"/>
      <c r="M56" s="107"/>
      <c r="N56" s="105"/>
      <c r="O56" s="108"/>
      <c r="P56" s="109"/>
      <c r="Q56" s="179"/>
      <c r="R56" s="110"/>
      <c r="S56" s="108"/>
      <c r="T56" s="108"/>
      <c r="U56" s="108"/>
      <c r="V56" s="108"/>
      <c r="W56" s="111"/>
    </row>
    <row r="57" spans="1:23" ht="16" thickBot="1">
      <c r="A57" s="211"/>
      <c r="B57" s="214"/>
      <c r="C57" s="207"/>
      <c r="D57" s="152"/>
      <c r="E57" s="207"/>
      <c r="F57" s="207"/>
      <c r="G57" s="99"/>
      <c r="H57" s="145"/>
      <c r="I57" s="207"/>
      <c r="J57" s="207"/>
      <c r="K57" s="99"/>
      <c r="L57" s="207"/>
      <c r="M57" s="107"/>
      <c r="N57" s="105"/>
      <c r="O57" s="108"/>
      <c r="P57" s="109"/>
      <c r="Q57" s="179"/>
      <c r="R57" s="110"/>
      <c r="S57" s="108"/>
      <c r="T57" s="108"/>
      <c r="U57" s="108"/>
      <c r="V57" s="108"/>
      <c r="W57" s="111"/>
    </row>
    <row r="58" spans="1:23">
      <c r="A58" s="211"/>
      <c r="B58" s="214"/>
      <c r="C58" s="208" t="s">
        <v>19</v>
      </c>
      <c r="D58" s="62">
        <v>28.188796997070312</v>
      </c>
      <c r="E58" s="201">
        <f>STDEVA(D58:D60)</f>
        <v>0.59162583430641658</v>
      </c>
      <c r="F58" s="201">
        <f>AVERAGE(D58:D60)</f>
        <v>28.8233642578125</v>
      </c>
      <c r="G58" s="64"/>
      <c r="H58" s="68">
        <v>32.976757049560547</v>
      </c>
      <c r="I58" s="201">
        <f>STDEVA(H58:H60)</f>
        <v>3.2582422686321742E-2</v>
      </c>
      <c r="J58" s="197">
        <f>AVERAGE(H58:H60)</f>
        <v>33.011970520019531</v>
      </c>
      <c r="K58" s="28"/>
      <c r="L58" s="197">
        <f t="shared" ref="L58" si="7">F58-J58</f>
        <v>-4.1886062622070312</v>
      </c>
      <c r="M58" s="47"/>
      <c r="N58" s="30"/>
      <c r="O58" s="45"/>
      <c r="P58" s="46"/>
      <c r="Q58" s="183"/>
      <c r="R58" s="31"/>
      <c r="S58" s="45"/>
      <c r="T58" s="45"/>
      <c r="U58" s="45"/>
      <c r="V58" s="45"/>
      <c r="W58" s="84"/>
    </row>
    <row r="59" spans="1:23">
      <c r="A59" s="211"/>
      <c r="B59" s="214"/>
      <c r="C59" s="198"/>
      <c r="D59" s="62">
        <v>28.921525955200195</v>
      </c>
      <c r="E59" s="202"/>
      <c r="F59" s="202"/>
      <c r="G59" s="64"/>
      <c r="H59" s="68">
        <v>33.041049957275391</v>
      </c>
      <c r="I59" s="202"/>
      <c r="J59" s="198"/>
      <c r="K59" s="28"/>
      <c r="L59" s="198"/>
      <c r="M59" s="47"/>
      <c r="N59" s="30"/>
      <c r="O59" s="45"/>
      <c r="P59" s="46"/>
      <c r="Q59" s="183"/>
      <c r="R59" s="31"/>
      <c r="S59" s="45"/>
      <c r="T59" s="45"/>
      <c r="U59" s="45"/>
      <c r="V59" s="45"/>
      <c r="W59" s="84"/>
    </row>
    <row r="60" spans="1:23" ht="16" thickBot="1">
      <c r="A60" s="211"/>
      <c r="B60" s="214"/>
      <c r="C60" s="200"/>
      <c r="D60" s="62">
        <v>29.359769821166992</v>
      </c>
      <c r="E60" s="204"/>
      <c r="F60" s="204"/>
      <c r="G60" s="64"/>
      <c r="H60" s="68">
        <v>33.018104553222656</v>
      </c>
      <c r="I60" s="204"/>
      <c r="J60" s="199"/>
      <c r="K60" s="28"/>
      <c r="L60" s="199"/>
      <c r="M60" s="48"/>
      <c r="N60" s="34"/>
      <c r="O60" s="45"/>
      <c r="P60" s="46"/>
      <c r="Q60" s="183"/>
      <c r="R60" s="31"/>
      <c r="S60" s="45"/>
      <c r="T60" s="45"/>
      <c r="U60" s="45"/>
      <c r="V60" s="45"/>
      <c r="W60" s="84"/>
    </row>
    <row r="61" spans="1:23">
      <c r="A61" s="211"/>
      <c r="B61" s="214"/>
      <c r="C61" s="197" t="s">
        <v>20</v>
      </c>
      <c r="D61" s="62">
        <v>21.899477005004883</v>
      </c>
      <c r="E61" s="201">
        <f>STDEVA(D61:D63)</f>
        <v>0.12096204609164447</v>
      </c>
      <c r="F61" s="201">
        <f>AVERAGE(D61:D63)</f>
        <v>21.98596700032552</v>
      </c>
      <c r="G61" s="64"/>
      <c r="H61" s="68">
        <v>23.932929992675781</v>
      </c>
      <c r="I61" s="201">
        <f>STDEVA(H61:H63)</f>
        <v>0.30582500060720857</v>
      </c>
      <c r="J61" s="197">
        <f>AVERAGE(H61:H63)</f>
        <v>23.602512359619141</v>
      </c>
      <c r="K61" s="28"/>
      <c r="L61" s="197">
        <f t="shared" ref="L61" si="8">F61-J61</f>
        <v>-1.616545359293621</v>
      </c>
      <c r="M61" s="47"/>
      <c r="N61" s="30"/>
      <c r="O61" s="45"/>
      <c r="P61" s="46"/>
      <c r="Q61" s="183"/>
      <c r="R61" s="31"/>
      <c r="S61" s="45"/>
      <c r="T61" s="45"/>
      <c r="U61" s="45"/>
      <c r="V61" s="45"/>
      <c r="W61" s="84"/>
    </row>
    <row r="62" spans="1:23">
      <c r="A62" s="211"/>
      <c r="B62" s="214"/>
      <c r="C62" s="198"/>
      <c r="D62" s="62">
        <v>21.934230804443359</v>
      </c>
      <c r="E62" s="202"/>
      <c r="F62" s="202"/>
      <c r="G62" s="64"/>
      <c r="H62" s="68">
        <v>23.329381942749023</v>
      </c>
      <c r="I62" s="202"/>
      <c r="J62" s="198"/>
      <c r="K62" s="28"/>
      <c r="L62" s="198"/>
      <c r="M62" s="47"/>
      <c r="N62" s="30"/>
      <c r="O62" s="45"/>
      <c r="P62" s="46"/>
      <c r="Q62" s="183"/>
      <c r="R62" s="31"/>
      <c r="S62" s="45"/>
      <c r="T62" s="45"/>
      <c r="U62" s="45"/>
      <c r="V62" s="45"/>
      <c r="W62" s="84"/>
    </row>
    <row r="63" spans="1:23" ht="16" thickBot="1">
      <c r="A63" s="211"/>
      <c r="B63" s="214"/>
      <c r="C63" s="200"/>
      <c r="D63" s="62">
        <v>22.12419319152832</v>
      </c>
      <c r="E63" s="204"/>
      <c r="F63" s="204"/>
      <c r="G63" s="34"/>
      <c r="H63" s="68">
        <v>23.545225143432617</v>
      </c>
      <c r="I63" s="204"/>
      <c r="J63" s="199"/>
      <c r="K63" s="28"/>
      <c r="L63" s="199"/>
      <c r="M63" s="47"/>
      <c r="N63" s="30"/>
      <c r="O63" s="45"/>
      <c r="P63" s="46"/>
      <c r="Q63" s="183"/>
      <c r="R63" s="31"/>
      <c r="S63" s="45"/>
      <c r="T63" s="45"/>
      <c r="U63" s="45"/>
      <c r="V63" s="45"/>
      <c r="W63" s="84"/>
    </row>
    <row r="64" spans="1:23">
      <c r="A64" s="211"/>
      <c r="B64" s="214"/>
      <c r="C64" s="197" t="s">
        <v>25</v>
      </c>
      <c r="D64" s="62">
        <v>24.714332580566406</v>
      </c>
      <c r="E64" s="201">
        <f>STDEVA(D64:D66)</f>
        <v>0.40148633462957434</v>
      </c>
      <c r="F64" s="201">
        <f>AVERAGE(D64:D66)</f>
        <v>24.992955525716145</v>
      </c>
      <c r="G64" s="34"/>
      <c r="H64" s="68">
        <v>28.151594161987305</v>
      </c>
      <c r="I64" s="201">
        <f>STDEVA(H64:H66)</f>
        <v>0.30827484775765274</v>
      </c>
      <c r="J64" s="197">
        <f>AVERAGE(H64:H66)</f>
        <v>28.31578254699707</v>
      </c>
      <c r="K64" s="28"/>
      <c r="L64" s="197">
        <f t="shared" ref="L64" si="9">F64-J64</f>
        <v>-3.3228270212809257</v>
      </c>
      <c r="M64" s="47"/>
      <c r="N64" s="30"/>
      <c r="O64" s="45"/>
      <c r="P64" s="46"/>
      <c r="Q64" s="183"/>
      <c r="R64" s="31"/>
      <c r="S64" s="45"/>
      <c r="T64" s="45"/>
      <c r="U64" s="45"/>
      <c r="V64" s="45"/>
      <c r="W64" s="84"/>
    </row>
    <row r="65" spans="1:29">
      <c r="A65" s="211"/>
      <c r="B65" s="214"/>
      <c r="C65" s="198"/>
      <c r="D65" s="62">
        <v>25.453153610229492</v>
      </c>
      <c r="E65" s="202"/>
      <c r="F65" s="202"/>
      <c r="G65" s="64"/>
      <c r="H65" s="68">
        <v>28.67140007019043</v>
      </c>
      <c r="I65" s="202"/>
      <c r="J65" s="198"/>
      <c r="K65" s="28"/>
      <c r="L65" s="198"/>
      <c r="M65" s="47"/>
      <c r="N65" s="30"/>
      <c r="O65" s="45"/>
      <c r="P65" s="46"/>
      <c r="Q65" s="183"/>
      <c r="R65" s="31"/>
      <c r="S65" s="45"/>
      <c r="T65" s="45"/>
      <c r="U65" s="45"/>
      <c r="V65" s="45"/>
      <c r="W65" s="84"/>
    </row>
    <row r="66" spans="1:29" ht="16" thickBot="1">
      <c r="A66" s="211"/>
      <c r="B66" s="214"/>
      <c r="C66" s="200"/>
      <c r="D66" s="62">
        <v>24.811380386352539</v>
      </c>
      <c r="E66" s="204"/>
      <c r="F66" s="204"/>
      <c r="G66" s="64"/>
      <c r="H66" s="68">
        <v>28.124353408813477</v>
      </c>
      <c r="I66" s="204"/>
      <c r="J66" s="199"/>
      <c r="K66" s="28"/>
      <c r="L66" s="199"/>
      <c r="M66" s="47"/>
      <c r="N66" s="30"/>
      <c r="O66" s="45"/>
      <c r="P66" s="46"/>
      <c r="Q66" s="183"/>
      <c r="R66" s="31"/>
      <c r="S66" s="45"/>
      <c r="T66" s="45"/>
      <c r="U66" s="45"/>
      <c r="V66" s="45"/>
      <c r="W66" s="84"/>
    </row>
    <row r="67" spans="1:29">
      <c r="A67" s="211"/>
      <c r="B67" s="214"/>
      <c r="C67" s="197" t="s">
        <v>26</v>
      </c>
      <c r="D67" s="62">
        <v>24.852087020874023</v>
      </c>
      <c r="E67" s="201">
        <f>STDEVA(D67:D69)</f>
        <v>0.1831016709046423</v>
      </c>
      <c r="F67" s="201">
        <f>AVERAGE(D67:D69)</f>
        <v>24.969580968221027</v>
      </c>
      <c r="G67" s="64"/>
      <c r="H67" s="68">
        <v>27.869997024536133</v>
      </c>
      <c r="I67" s="201">
        <f>STDEVA(H67:H69)</f>
        <v>2.5811328408380994E-2</v>
      </c>
      <c r="J67" s="197">
        <f>AVERAGE(H67:H69)</f>
        <v>27.849889755249023</v>
      </c>
      <c r="K67" s="28"/>
      <c r="L67" s="197">
        <f t="shared" ref="L67" si="10">F67-J67</f>
        <v>-2.880308787027996</v>
      </c>
      <c r="M67" s="47"/>
      <c r="N67" s="30"/>
      <c r="O67" s="45"/>
      <c r="P67" s="46"/>
      <c r="Q67" s="183"/>
      <c r="R67" s="31"/>
      <c r="S67" s="45"/>
      <c r="T67" s="45"/>
      <c r="U67" s="45"/>
      <c r="V67" s="45"/>
      <c r="W67" s="84"/>
    </row>
    <row r="68" spans="1:29">
      <c r="A68" s="211"/>
      <c r="B68" s="214"/>
      <c r="C68" s="198"/>
      <c r="D68" s="62">
        <v>24.876102447509766</v>
      </c>
      <c r="E68" s="202"/>
      <c r="F68" s="202"/>
      <c r="G68" s="64"/>
      <c r="H68" s="68">
        <v>27.820783615112305</v>
      </c>
      <c r="I68" s="202"/>
      <c r="J68" s="198"/>
      <c r="K68" s="28"/>
      <c r="L68" s="198"/>
      <c r="M68" s="47"/>
      <c r="N68" s="30"/>
      <c r="O68" s="45"/>
      <c r="P68" s="46"/>
      <c r="Q68" s="183"/>
      <c r="R68" s="31"/>
      <c r="S68" s="45"/>
      <c r="T68" s="45"/>
      <c r="U68" s="45"/>
      <c r="V68" s="45"/>
      <c r="W68" s="84"/>
    </row>
    <row r="69" spans="1:29">
      <c r="A69" s="228"/>
      <c r="B69" s="229"/>
      <c r="C69" s="199"/>
      <c r="D69" s="62">
        <v>25.180553436279297</v>
      </c>
      <c r="E69" s="204"/>
      <c r="F69" s="204"/>
      <c r="G69" s="65"/>
      <c r="H69" s="69">
        <v>27.858888626098633</v>
      </c>
      <c r="I69" s="204"/>
      <c r="J69" s="199"/>
      <c r="K69" s="54"/>
      <c r="L69" s="199"/>
      <c r="M69" s="55"/>
      <c r="N69" s="56"/>
      <c r="O69" s="57"/>
      <c r="P69" s="58"/>
      <c r="Q69" s="184"/>
      <c r="R69" s="59"/>
      <c r="S69" s="57"/>
      <c r="T69" s="57"/>
      <c r="U69" s="57"/>
      <c r="V69" s="57"/>
      <c r="W69" s="85"/>
    </row>
    <row r="72" spans="1:29" ht="16" thickBot="1"/>
    <row r="73" spans="1:29">
      <c r="A73" s="210" t="s">
        <v>39</v>
      </c>
      <c r="B73" s="213" t="s">
        <v>23</v>
      </c>
      <c r="C73" s="197" t="s">
        <v>18</v>
      </c>
      <c r="D73" s="62">
        <v>26.448385238647461</v>
      </c>
      <c r="E73" s="201">
        <f>STDEVA(D73:D75)</f>
        <v>8.5794272270345154E-2</v>
      </c>
      <c r="F73" s="201">
        <f>AVERAGE(D73:D75)</f>
        <v>26.516465504964192</v>
      </c>
      <c r="G73" s="16">
        <f>VAR(AVERAGE(D73:D75),AVERAGE(D76:D78),AVERAGE(D82:D84),AVERAGE(D85:D87))</f>
        <v>0.91894674826185074</v>
      </c>
      <c r="H73" s="82">
        <v>30.094654083251953</v>
      </c>
      <c r="I73" s="201">
        <f>STDEVA(H73:H75)</f>
        <v>0.80713913819488536</v>
      </c>
      <c r="J73" s="201">
        <f>AVERAGE(H73:H75)</f>
        <v>31.016923268636067</v>
      </c>
      <c r="K73" s="18">
        <f>VAR(AVERAGE(H73:H75),AVERAGE(H76:H78),AVERAGE(H82:H84),AVERAGE(H85:H87))</f>
        <v>4.3015953925691495</v>
      </c>
      <c r="L73" s="201">
        <f>F73-J73</f>
        <v>-4.500457763671875</v>
      </c>
      <c r="M73" s="19">
        <f>STDEVA(L73:L87)</f>
        <v>1.1843393903016732</v>
      </c>
      <c r="N73" s="20">
        <f>SQRT((POWER(M88,2)+POWER(M73,2)/4))</f>
        <v>0.99430530991953447</v>
      </c>
      <c r="O73" s="201">
        <f>L73-L88</f>
        <v>-1.6761468251546212</v>
      </c>
      <c r="P73" s="201">
        <f>$C$3^(-O73)</f>
        <v>3.1812834915527382</v>
      </c>
      <c r="Q73" s="177">
        <f>AVERAGE(P73:P87)</f>
        <v>2.1385758722998647</v>
      </c>
      <c r="R73" s="21">
        <f>AVERAGE(D73:D87)-AVERAGE(H73:H87)</f>
        <v>-3.9778321584065779</v>
      </c>
      <c r="S73" s="22">
        <f>R88-R73</f>
        <v>0.46569045384725172</v>
      </c>
      <c r="T73" s="21">
        <f>$C$3^(-S73)</f>
        <v>0.72503673215521491</v>
      </c>
      <c r="U73" s="23">
        <f>(R73-R88)/(N73*SQRT(4))</f>
        <v>-0.23417880262800686</v>
      </c>
      <c r="V73" s="24">
        <f>TDIST(ABS(U73),3,2)</f>
        <v>0.82991789774751756</v>
      </c>
      <c r="W73" s="25">
        <f>N73/SQRT(4)</f>
        <v>0.49715265495976724</v>
      </c>
      <c r="X73" s="252" t="s">
        <v>17</v>
      </c>
      <c r="Y73" s="209"/>
      <c r="Z73" s="209"/>
      <c r="AA73" s="209"/>
      <c r="AB73" s="209"/>
      <c r="AC73" s="209"/>
    </row>
    <row r="74" spans="1:29">
      <c r="A74" s="211"/>
      <c r="B74" s="214"/>
      <c r="C74" s="198"/>
      <c r="D74" s="62">
        <v>26.488180160522461</v>
      </c>
      <c r="E74" s="202"/>
      <c r="F74" s="202"/>
      <c r="G74" s="27"/>
      <c r="H74" s="82">
        <v>31.361703872680664</v>
      </c>
      <c r="I74" s="202"/>
      <c r="J74" s="202"/>
      <c r="K74" s="29"/>
      <c r="L74" s="202"/>
      <c r="M74" s="29"/>
      <c r="N74" s="30"/>
      <c r="O74" s="202"/>
      <c r="P74" s="202"/>
      <c r="Q74" s="178"/>
      <c r="R74" s="31"/>
      <c r="S74" s="32"/>
      <c r="T74" s="32"/>
      <c r="U74" s="32"/>
      <c r="V74" s="32"/>
      <c r="W74" s="33"/>
    </row>
    <row r="75" spans="1:29" ht="16" thickBot="1">
      <c r="A75" s="211"/>
      <c r="B75" s="214"/>
      <c r="C75" s="199"/>
      <c r="D75" s="62">
        <v>26.612831115722656</v>
      </c>
      <c r="E75" s="204"/>
      <c r="F75" s="204"/>
      <c r="G75" s="27"/>
      <c r="H75" s="82">
        <v>31.594411849975586</v>
      </c>
      <c r="I75" s="204"/>
      <c r="J75" s="204"/>
      <c r="K75" s="29"/>
      <c r="L75" s="204"/>
      <c r="M75" s="27"/>
      <c r="N75" s="34"/>
      <c r="O75" s="204"/>
      <c r="P75" s="204"/>
      <c r="Q75" s="178"/>
      <c r="R75" s="31"/>
      <c r="S75" s="32"/>
      <c r="T75" s="32"/>
      <c r="U75" s="32"/>
      <c r="V75" s="32"/>
      <c r="W75" s="33"/>
    </row>
    <row r="76" spans="1:29">
      <c r="A76" s="211"/>
      <c r="B76" s="214"/>
      <c r="C76" s="208" t="s">
        <v>19</v>
      </c>
      <c r="D76" s="62">
        <v>25.295391082763672</v>
      </c>
      <c r="E76" s="201">
        <f>STDEVA(D76:D78)</f>
        <v>0.27328448352135809</v>
      </c>
      <c r="F76" s="201">
        <f>AVERAGE(D76:D78)</f>
        <v>25.148702621459961</v>
      </c>
      <c r="G76" s="27"/>
      <c r="H76" s="82">
        <v>29.459295272827148</v>
      </c>
      <c r="I76" s="201">
        <f>STDEVA(H76:H78)</f>
        <v>0.11914988031255218</v>
      </c>
      <c r="J76" s="201">
        <f>AVERAGE(H76:H78)</f>
        <v>29.32837422688802</v>
      </c>
      <c r="K76" s="29"/>
      <c r="L76" s="201">
        <f>F76-J76</f>
        <v>-4.1796716054280587</v>
      </c>
      <c r="M76" s="29"/>
      <c r="N76" s="26"/>
      <c r="O76" s="201">
        <f>L76-L91</f>
        <v>0.27917607625325758</v>
      </c>
      <c r="P76" s="201">
        <f>$C$3^(-O76)</f>
        <v>0.82468373694948904</v>
      </c>
      <c r="Q76" s="181"/>
      <c r="R76" s="31"/>
      <c r="S76" s="32"/>
      <c r="T76" s="32"/>
      <c r="U76" s="32"/>
      <c r="V76" s="32"/>
      <c r="W76" s="33"/>
    </row>
    <row r="77" spans="1:29">
      <c r="A77" s="211"/>
      <c r="B77" s="214"/>
      <c r="C77" s="198"/>
      <c r="D77" s="62">
        <v>25.31732177734375</v>
      </c>
      <c r="E77" s="202"/>
      <c r="F77" s="202"/>
      <c r="G77" s="27"/>
      <c r="H77" s="82">
        <v>29.226287841796875</v>
      </c>
      <c r="I77" s="202"/>
      <c r="J77" s="202"/>
      <c r="K77" s="29"/>
      <c r="L77" s="202"/>
      <c r="M77" s="29"/>
      <c r="N77" s="26"/>
      <c r="O77" s="202"/>
      <c r="P77" s="202"/>
      <c r="Q77" s="178"/>
      <c r="R77" s="31"/>
      <c r="S77" s="32"/>
      <c r="T77" s="32"/>
      <c r="U77" s="32"/>
      <c r="V77" s="32"/>
      <c r="W77" s="33"/>
    </row>
    <row r="78" spans="1:29" ht="16" thickBot="1">
      <c r="A78" s="211"/>
      <c r="B78" s="214"/>
      <c r="C78" s="200"/>
      <c r="D78" s="62">
        <v>24.833395004272461</v>
      </c>
      <c r="E78" s="204"/>
      <c r="F78" s="204"/>
      <c r="G78" s="27"/>
      <c r="H78" s="82">
        <v>29.299539566040039</v>
      </c>
      <c r="I78" s="204"/>
      <c r="J78" s="204"/>
      <c r="K78" s="29"/>
      <c r="L78" s="204"/>
      <c r="M78" s="27"/>
      <c r="N78" s="36"/>
      <c r="O78" s="204"/>
      <c r="P78" s="204"/>
      <c r="Q78" s="178"/>
      <c r="R78" s="31"/>
      <c r="S78" s="32"/>
      <c r="T78" s="32"/>
      <c r="U78" s="32"/>
      <c r="V78" s="32"/>
      <c r="W78" s="33"/>
    </row>
    <row r="79" spans="1:29">
      <c r="A79" s="211"/>
      <c r="B79" s="214"/>
      <c r="C79" s="205" t="s">
        <v>20</v>
      </c>
      <c r="D79" s="152"/>
      <c r="E79" s="205"/>
      <c r="F79" s="205"/>
      <c r="G79" s="98"/>
      <c r="H79" s="146"/>
      <c r="I79" s="205"/>
      <c r="J79" s="205"/>
      <c r="K79" s="98"/>
      <c r="L79" s="205"/>
      <c r="M79" s="98"/>
      <c r="N79" s="100"/>
      <c r="O79" s="205"/>
      <c r="P79" s="205"/>
      <c r="Q79" s="189"/>
      <c r="R79" s="110"/>
      <c r="S79" s="124"/>
      <c r="T79" s="124"/>
      <c r="U79" s="124"/>
      <c r="V79" s="124"/>
      <c r="W79" s="125"/>
    </row>
    <row r="80" spans="1:29">
      <c r="A80" s="211"/>
      <c r="B80" s="214"/>
      <c r="C80" s="206"/>
      <c r="D80" s="152"/>
      <c r="E80" s="206"/>
      <c r="F80" s="206"/>
      <c r="G80" s="98"/>
      <c r="H80" s="146"/>
      <c r="I80" s="206"/>
      <c r="J80" s="206"/>
      <c r="K80" s="99"/>
      <c r="L80" s="206"/>
      <c r="M80" s="98"/>
      <c r="N80" s="100"/>
      <c r="O80" s="206"/>
      <c r="P80" s="206"/>
      <c r="Q80" s="187"/>
      <c r="R80" s="110"/>
      <c r="S80" s="124"/>
      <c r="T80" s="124"/>
      <c r="U80" s="124"/>
      <c r="V80" s="124"/>
      <c r="W80" s="125"/>
    </row>
    <row r="81" spans="1:23" ht="16" thickBot="1">
      <c r="A81" s="211"/>
      <c r="B81" s="214"/>
      <c r="C81" s="217"/>
      <c r="D81" s="152"/>
      <c r="E81" s="207"/>
      <c r="F81" s="207"/>
      <c r="G81" s="98"/>
      <c r="H81" s="146"/>
      <c r="I81" s="207"/>
      <c r="J81" s="207"/>
      <c r="K81" s="99"/>
      <c r="L81" s="207"/>
      <c r="M81" s="98"/>
      <c r="N81" s="100"/>
      <c r="O81" s="207"/>
      <c r="P81" s="207"/>
      <c r="Q81" s="187"/>
      <c r="R81" s="110"/>
      <c r="S81" s="124"/>
      <c r="T81" s="124"/>
      <c r="U81" s="124"/>
      <c r="V81" s="124"/>
      <c r="W81" s="125"/>
    </row>
    <row r="82" spans="1:23">
      <c r="A82" s="211"/>
      <c r="B82" s="214"/>
      <c r="C82" s="197" t="s">
        <v>25</v>
      </c>
      <c r="D82" s="62">
        <v>24.691074371337891</v>
      </c>
      <c r="E82" s="201">
        <f>STDEVA(D82:D84)</f>
        <v>0.19653770568911991</v>
      </c>
      <c r="F82" s="201">
        <f>AVERAGE(D82:D84)</f>
        <v>24.485365549723308</v>
      </c>
      <c r="G82" s="27"/>
      <c r="H82" s="82">
        <v>26.644294738769531</v>
      </c>
      <c r="I82" s="201">
        <f>STDEVA(H82:H84)</f>
        <v>0.13476040821485455</v>
      </c>
      <c r="J82" s="201">
        <f>AVERAGE(H82:H84)</f>
        <v>26.753434499104817</v>
      </c>
      <c r="K82" s="28"/>
      <c r="L82" s="201">
        <f>F82-J82</f>
        <v>-2.268068949381508</v>
      </c>
      <c r="M82" s="29"/>
      <c r="N82" s="26"/>
      <c r="O82" s="201">
        <f>L82-L97</f>
        <v>1.6201362609863317</v>
      </c>
      <c r="P82" s="201">
        <f>$C$3^(-O82)</f>
        <v>0.32673279020555684</v>
      </c>
      <c r="Q82" s="178"/>
      <c r="R82" s="31"/>
      <c r="S82" s="32"/>
      <c r="T82" s="32"/>
      <c r="U82" s="32"/>
      <c r="V82" s="32"/>
      <c r="W82" s="33"/>
    </row>
    <row r="83" spans="1:23">
      <c r="A83" s="211"/>
      <c r="B83" s="214"/>
      <c r="C83" s="198"/>
      <c r="D83" s="62">
        <v>24.465517044067383</v>
      </c>
      <c r="E83" s="202"/>
      <c r="F83" s="202"/>
      <c r="G83" s="27"/>
      <c r="H83" s="82">
        <v>26.904060363769531</v>
      </c>
      <c r="I83" s="202"/>
      <c r="J83" s="202"/>
      <c r="K83" s="28"/>
      <c r="L83" s="202"/>
      <c r="M83" s="29"/>
      <c r="N83" s="26"/>
      <c r="O83" s="202"/>
      <c r="P83" s="202"/>
      <c r="Q83" s="178"/>
      <c r="R83" s="31"/>
      <c r="S83" s="32"/>
      <c r="T83" s="32"/>
      <c r="U83" s="32"/>
      <c r="V83" s="32"/>
      <c r="W83" s="33"/>
    </row>
    <row r="84" spans="1:23" ht="16" thickBot="1">
      <c r="A84" s="211"/>
      <c r="B84" s="214"/>
      <c r="C84" s="200"/>
      <c r="D84" s="62">
        <v>24.299505233764648</v>
      </c>
      <c r="E84" s="204"/>
      <c r="F84" s="204"/>
      <c r="G84" s="27"/>
      <c r="H84" s="82">
        <v>26.711948394775391</v>
      </c>
      <c r="I84" s="204"/>
      <c r="J84" s="204"/>
      <c r="K84" s="28"/>
      <c r="L84" s="204"/>
      <c r="M84" s="29"/>
      <c r="N84" s="26"/>
      <c r="O84" s="204"/>
      <c r="P84" s="204"/>
      <c r="Q84" s="178"/>
      <c r="R84" s="31"/>
      <c r="S84" s="32"/>
      <c r="T84" s="32"/>
      <c r="U84" s="32"/>
      <c r="V84" s="32"/>
      <c r="W84" s="33"/>
    </row>
    <row r="85" spans="1:23">
      <c r="A85" s="211"/>
      <c r="B85" s="214"/>
      <c r="C85" s="197" t="s">
        <v>26</v>
      </c>
      <c r="D85" s="62">
        <v>25.917058944702148</v>
      </c>
      <c r="E85" s="201">
        <f>STDEVA(D85:D87)</f>
        <v>0.35638234239928029</v>
      </c>
      <c r="F85" s="201">
        <f>AVERAGE(D85:D87)</f>
        <v>26.286435445149738</v>
      </c>
      <c r="G85" s="27"/>
      <c r="H85" s="82">
        <v>31.018163681030273</v>
      </c>
      <c r="I85" s="201">
        <f>STDEVA(H85:H87)</f>
        <v>0.3777360796283829</v>
      </c>
      <c r="J85" s="201">
        <f>AVERAGE(H85:H87)</f>
        <v>31.249565760294598</v>
      </c>
      <c r="K85" s="28"/>
      <c r="L85" s="201">
        <f>F85-J85</f>
        <v>-4.9631303151448591</v>
      </c>
      <c r="M85" s="29"/>
      <c r="N85" s="26"/>
      <c r="O85" s="201">
        <f>L85-L100</f>
        <v>-2.0859273274739607</v>
      </c>
      <c r="P85" s="201">
        <f t="shared" ref="P85" si="11">$C$3^(-O85)</f>
        <v>4.2216034704916758</v>
      </c>
      <c r="Q85" s="178"/>
      <c r="R85" s="31"/>
      <c r="S85" s="32"/>
      <c r="T85" s="32"/>
      <c r="U85" s="32"/>
      <c r="V85" s="32"/>
      <c r="W85" s="33"/>
    </row>
    <row r="86" spans="1:23">
      <c r="A86" s="211"/>
      <c r="B86" s="214"/>
      <c r="C86" s="198"/>
      <c r="D86" s="62">
        <v>26.628219604492188</v>
      </c>
      <c r="E86" s="202"/>
      <c r="F86" s="202"/>
      <c r="G86" s="27"/>
      <c r="H86" s="82">
        <v>31.685461044311523</v>
      </c>
      <c r="I86" s="202"/>
      <c r="J86" s="202"/>
      <c r="K86" s="28"/>
      <c r="L86" s="202"/>
      <c r="M86" s="29"/>
      <c r="N86" s="26"/>
      <c r="O86" s="202"/>
      <c r="P86" s="202"/>
      <c r="Q86" s="178"/>
      <c r="R86" s="31"/>
      <c r="S86" s="32"/>
      <c r="T86" s="32"/>
      <c r="U86" s="32"/>
      <c r="V86" s="32"/>
      <c r="W86" s="33"/>
    </row>
    <row r="87" spans="1:23" ht="16" thickBot="1">
      <c r="A87" s="211"/>
      <c r="B87" s="214"/>
      <c r="C87" s="200"/>
      <c r="D87" s="62">
        <v>26.314027786254883</v>
      </c>
      <c r="E87" s="204"/>
      <c r="F87" s="204"/>
      <c r="G87" s="38"/>
      <c r="H87" s="82">
        <v>31.045072555541992</v>
      </c>
      <c r="I87" s="204"/>
      <c r="J87" s="204"/>
      <c r="K87" s="37"/>
      <c r="L87" s="204"/>
      <c r="M87" s="38"/>
      <c r="N87" s="39"/>
      <c r="O87" s="204"/>
      <c r="P87" s="204"/>
      <c r="Q87" s="182"/>
      <c r="R87" s="40"/>
      <c r="S87" s="41"/>
      <c r="T87" s="41"/>
      <c r="U87" s="41"/>
      <c r="V87" s="41"/>
      <c r="W87" s="42"/>
    </row>
    <row r="88" spans="1:23">
      <c r="A88" s="211"/>
      <c r="B88" s="215" t="s">
        <v>24</v>
      </c>
      <c r="C88" s="197" t="s">
        <v>18</v>
      </c>
      <c r="D88" s="62">
        <v>22.334577560424805</v>
      </c>
      <c r="E88" s="201">
        <f>STDEVA(D88:D90)</f>
        <v>0.3050402275393671</v>
      </c>
      <c r="F88" s="201">
        <f>AVERAGE(D88:D90)</f>
        <v>22.686491012573242</v>
      </c>
      <c r="G88" s="16">
        <f>VAR(AVERAGE(D88:D90),AVERAGE(D91:D93),AVERAGE(D97:D99),AVERAGE(D100:D102))</f>
        <v>1.1326919402779945</v>
      </c>
      <c r="H88" s="82">
        <v>25.221332550048828</v>
      </c>
      <c r="I88" s="201">
        <f>STDEVA(H88:H90)</f>
        <v>0.25129752823355056</v>
      </c>
      <c r="J88" s="197">
        <f>AVERAGE(H88:H90)</f>
        <v>25.510801951090496</v>
      </c>
      <c r="K88" s="17">
        <f>VAR(AVERAGE(H88:H90),AVERAGE(H91:H93),AVERAGE(H97:H99),AVERAGE(H100:H102))</f>
        <v>2.2499030121433408</v>
      </c>
      <c r="L88" s="197">
        <f>F88-J88</f>
        <v>-2.8243109385172538</v>
      </c>
      <c r="M88" s="43">
        <f>STDEVA(L88:L102)</f>
        <v>0.79873531377994467</v>
      </c>
      <c r="N88" s="44"/>
      <c r="O88" s="45"/>
      <c r="P88" s="46"/>
      <c r="Q88" s="183"/>
      <c r="R88" s="35">
        <f>AVERAGE(D88:D102)-AVERAGE(H88:H102)</f>
        <v>-3.5121417045593262</v>
      </c>
      <c r="S88" s="45"/>
      <c r="T88" s="45"/>
      <c r="U88" s="45"/>
      <c r="V88" s="45"/>
      <c r="W88" s="84"/>
    </row>
    <row r="89" spans="1:23">
      <c r="A89" s="211"/>
      <c r="B89" s="214"/>
      <c r="C89" s="198"/>
      <c r="D89" s="62">
        <v>22.849515914916992</v>
      </c>
      <c r="E89" s="202"/>
      <c r="F89" s="202"/>
      <c r="G89" s="27"/>
      <c r="H89" s="82">
        <v>25.673030853271484</v>
      </c>
      <c r="I89" s="202"/>
      <c r="J89" s="198"/>
      <c r="K89" s="28"/>
      <c r="L89" s="198"/>
      <c r="M89" s="47"/>
      <c r="N89" s="30"/>
      <c r="O89" s="45"/>
      <c r="P89" s="46"/>
      <c r="Q89" s="183"/>
      <c r="R89" s="31"/>
      <c r="S89" s="45"/>
      <c r="T89" s="45"/>
      <c r="U89" s="45"/>
      <c r="V89" s="45"/>
      <c r="W89" s="84"/>
    </row>
    <row r="90" spans="1:23" ht="16" thickBot="1">
      <c r="A90" s="211"/>
      <c r="B90" s="214"/>
      <c r="C90" s="199"/>
      <c r="D90" s="62">
        <v>22.87537956237793</v>
      </c>
      <c r="E90" s="204"/>
      <c r="F90" s="204"/>
      <c r="G90" s="27"/>
      <c r="H90" s="82">
        <v>25.638042449951172</v>
      </c>
      <c r="I90" s="204"/>
      <c r="J90" s="199"/>
      <c r="K90" s="28"/>
      <c r="L90" s="199"/>
      <c r="M90" s="48"/>
      <c r="N90" s="34"/>
      <c r="O90" s="45"/>
      <c r="P90" s="46"/>
      <c r="Q90" s="183"/>
      <c r="R90" s="31"/>
      <c r="S90" s="45"/>
      <c r="T90" s="45"/>
      <c r="U90" s="45"/>
      <c r="V90" s="45"/>
      <c r="W90" s="84"/>
    </row>
    <row r="91" spans="1:23">
      <c r="A91" s="211"/>
      <c r="B91" s="214"/>
      <c r="C91" s="208" t="s">
        <v>19</v>
      </c>
      <c r="D91" s="62">
        <v>24.487737655639648</v>
      </c>
      <c r="E91" s="201">
        <f>STDEVA(D91:D93)</f>
        <v>0.1324990784562341</v>
      </c>
      <c r="F91" s="201">
        <f>AVERAGE(D91:D93)</f>
        <v>24.61631139119466</v>
      </c>
      <c r="G91" s="27"/>
      <c r="H91" s="82">
        <v>28.813079833984375</v>
      </c>
      <c r="I91" s="201">
        <f>STDEVA(H91:H93)</f>
        <v>0.24725887241040803</v>
      </c>
      <c r="J91" s="197">
        <f>AVERAGE(H91:H93)</f>
        <v>29.075159072875977</v>
      </c>
      <c r="K91" s="28"/>
      <c r="L91" s="197">
        <f t="shared" ref="L91" si="12">F91-J91</f>
        <v>-4.4588476816813163</v>
      </c>
      <c r="M91" s="47"/>
      <c r="N91" s="30"/>
      <c r="O91" s="45"/>
      <c r="P91" s="46"/>
      <c r="Q91" s="183"/>
      <c r="R91" s="31"/>
      <c r="S91" s="45"/>
      <c r="T91" s="45"/>
      <c r="U91" s="45"/>
      <c r="V91" s="45"/>
      <c r="W91" s="84"/>
    </row>
    <row r="92" spans="1:23">
      <c r="A92" s="211"/>
      <c r="B92" s="214"/>
      <c r="C92" s="198"/>
      <c r="D92" s="62">
        <v>24.608781814575195</v>
      </c>
      <c r="E92" s="202"/>
      <c r="F92" s="202"/>
      <c r="G92" s="27"/>
      <c r="H92" s="82">
        <v>29.304294586181641</v>
      </c>
      <c r="I92" s="202"/>
      <c r="J92" s="198"/>
      <c r="K92" s="28"/>
      <c r="L92" s="198"/>
      <c r="M92" s="47"/>
      <c r="N92" s="30"/>
      <c r="O92" s="45"/>
      <c r="P92" s="46"/>
      <c r="Q92" s="183"/>
      <c r="R92" s="31"/>
      <c r="S92" s="45"/>
      <c r="T92" s="45"/>
      <c r="U92" s="45"/>
      <c r="V92" s="45"/>
      <c r="W92" s="84"/>
    </row>
    <row r="93" spans="1:23" ht="16" thickBot="1">
      <c r="A93" s="211"/>
      <c r="B93" s="214"/>
      <c r="C93" s="200"/>
      <c r="D93" s="62">
        <v>24.752414703369141</v>
      </c>
      <c r="E93" s="204"/>
      <c r="F93" s="204"/>
      <c r="G93" s="27"/>
      <c r="H93" s="82">
        <v>29.108102798461914</v>
      </c>
      <c r="I93" s="204"/>
      <c r="J93" s="199"/>
      <c r="K93" s="28"/>
      <c r="L93" s="199"/>
      <c r="M93" s="48"/>
      <c r="N93" s="34"/>
      <c r="O93" s="45"/>
      <c r="P93" s="46"/>
      <c r="Q93" s="183"/>
      <c r="R93" s="31"/>
      <c r="S93" s="45"/>
      <c r="T93" s="45"/>
      <c r="U93" s="45"/>
      <c r="V93" s="45"/>
      <c r="W93" s="84"/>
    </row>
    <row r="94" spans="1:23">
      <c r="A94" s="211"/>
      <c r="B94" s="214"/>
      <c r="C94" s="205" t="s">
        <v>20</v>
      </c>
      <c r="D94" s="122"/>
      <c r="E94" s="205"/>
      <c r="F94" s="205"/>
      <c r="G94" s="98"/>
      <c r="H94" s="123"/>
      <c r="I94" s="205"/>
      <c r="J94" s="205"/>
      <c r="K94" s="99"/>
      <c r="L94" s="205"/>
      <c r="M94" s="107"/>
      <c r="N94" s="105"/>
      <c r="O94" s="108"/>
      <c r="P94" s="109"/>
      <c r="Q94" s="179"/>
      <c r="R94" s="110"/>
      <c r="S94" s="108"/>
      <c r="T94" s="108"/>
      <c r="U94" s="108"/>
      <c r="V94" s="108"/>
      <c r="W94" s="111"/>
    </row>
    <row r="95" spans="1:23">
      <c r="A95" s="211"/>
      <c r="B95" s="214"/>
      <c r="C95" s="206"/>
      <c r="D95" s="122"/>
      <c r="E95" s="206"/>
      <c r="F95" s="206"/>
      <c r="G95" s="98"/>
      <c r="H95" s="123"/>
      <c r="I95" s="206"/>
      <c r="J95" s="206"/>
      <c r="K95" s="99"/>
      <c r="L95" s="206"/>
      <c r="M95" s="107"/>
      <c r="N95" s="105"/>
      <c r="O95" s="108"/>
      <c r="P95" s="109"/>
      <c r="Q95" s="179"/>
      <c r="R95" s="110"/>
      <c r="S95" s="108"/>
      <c r="T95" s="108"/>
      <c r="U95" s="108"/>
      <c r="V95" s="108"/>
      <c r="W95" s="111"/>
    </row>
    <row r="96" spans="1:23" ht="16" thickBot="1">
      <c r="A96" s="211"/>
      <c r="B96" s="214"/>
      <c r="C96" s="217"/>
      <c r="D96" s="122"/>
      <c r="E96" s="207"/>
      <c r="F96" s="207"/>
      <c r="G96" s="105"/>
      <c r="H96" s="123"/>
      <c r="I96" s="207"/>
      <c r="J96" s="207"/>
      <c r="K96" s="99"/>
      <c r="L96" s="207"/>
      <c r="M96" s="107"/>
      <c r="N96" s="105"/>
      <c r="O96" s="108"/>
      <c r="P96" s="109"/>
      <c r="Q96" s="179"/>
      <c r="R96" s="110"/>
      <c r="S96" s="108"/>
      <c r="T96" s="108"/>
      <c r="U96" s="108"/>
      <c r="V96" s="108"/>
      <c r="W96" s="111"/>
    </row>
    <row r="97" spans="1:29">
      <c r="A97" s="211"/>
      <c r="B97" s="214"/>
      <c r="C97" s="197" t="s">
        <v>25</v>
      </c>
      <c r="D97" s="62">
        <v>23.687955856323242</v>
      </c>
      <c r="E97" s="201">
        <f>STDEVA(D97:D99)</f>
        <v>0.17524074917093327</v>
      </c>
      <c r="F97" s="201">
        <f>AVERAGE(D97:D99)</f>
        <v>23.889169692993164</v>
      </c>
      <c r="G97" s="34"/>
      <c r="H97" s="82">
        <v>27.684869766235352</v>
      </c>
      <c r="I97" s="201">
        <f>STDEVA(H97:H99)</f>
        <v>0.15983227774059197</v>
      </c>
      <c r="J97" s="197">
        <f>AVERAGE(H97:H99)</f>
        <v>27.777374903361004</v>
      </c>
      <c r="K97" s="28"/>
      <c r="L97" s="197">
        <f t="shared" ref="L97" si="13">F97-J97</f>
        <v>-3.8882052103678397</v>
      </c>
      <c r="M97" s="47"/>
      <c r="N97" s="30"/>
      <c r="O97" s="45"/>
      <c r="P97" s="46"/>
      <c r="Q97" s="183"/>
      <c r="R97" s="31"/>
      <c r="S97" s="45"/>
      <c r="T97" s="45"/>
      <c r="U97" s="45"/>
      <c r="V97" s="45"/>
      <c r="W97" s="84"/>
    </row>
    <row r="98" spans="1:29">
      <c r="A98" s="211"/>
      <c r="B98" s="214"/>
      <c r="C98" s="198"/>
      <c r="D98" s="62">
        <v>24.008325576782227</v>
      </c>
      <c r="E98" s="202"/>
      <c r="F98" s="202"/>
      <c r="G98" s="27"/>
      <c r="H98" s="82">
        <v>27.961933135986328</v>
      </c>
      <c r="I98" s="202"/>
      <c r="J98" s="198"/>
      <c r="K98" s="28"/>
      <c r="L98" s="198"/>
      <c r="M98" s="47"/>
      <c r="N98" s="30"/>
      <c r="O98" s="45"/>
      <c r="P98" s="46"/>
      <c r="Q98" s="183"/>
      <c r="R98" s="31"/>
      <c r="S98" s="45"/>
      <c r="T98" s="45"/>
      <c r="U98" s="45"/>
      <c r="V98" s="45"/>
      <c r="W98" s="84"/>
    </row>
    <row r="99" spans="1:29" ht="16" thickBot="1">
      <c r="A99" s="211"/>
      <c r="B99" s="214"/>
      <c r="C99" s="200"/>
      <c r="D99" s="62">
        <v>23.971227645874023</v>
      </c>
      <c r="E99" s="204"/>
      <c r="F99" s="204"/>
      <c r="G99" s="27"/>
      <c r="H99" s="82">
        <v>27.685321807861328</v>
      </c>
      <c r="I99" s="204"/>
      <c r="J99" s="199"/>
      <c r="K99" s="28"/>
      <c r="L99" s="199"/>
      <c r="M99" s="47"/>
      <c r="N99" s="30"/>
      <c r="O99" s="45"/>
      <c r="P99" s="46"/>
      <c r="Q99" s="183"/>
      <c r="R99" s="31"/>
      <c r="S99" s="45"/>
      <c r="T99" s="45"/>
      <c r="U99" s="45"/>
      <c r="V99" s="45"/>
      <c r="W99" s="84"/>
    </row>
    <row r="100" spans="1:29">
      <c r="A100" s="211"/>
      <c r="B100" s="214"/>
      <c r="C100" s="197" t="s">
        <v>26</v>
      </c>
      <c r="D100" s="62">
        <v>24.887609481811523</v>
      </c>
      <c r="E100" s="201">
        <f>STDEVA(D100:D102)</f>
        <v>0.25518610559818417</v>
      </c>
      <c r="F100" s="201">
        <f>AVERAGE(D100:D102)</f>
        <v>25.144061406453449</v>
      </c>
      <c r="G100" s="27"/>
      <c r="H100" s="82">
        <v>27.859378814697266</v>
      </c>
      <c r="I100" s="201">
        <f>STDEVA(H100:H102)</f>
        <v>0.15484437155478029</v>
      </c>
      <c r="J100" s="197">
        <f>AVERAGE(H100:H102)</f>
        <v>28.021264394124348</v>
      </c>
      <c r="K100" s="28"/>
      <c r="L100" s="197">
        <f t="shared" ref="L100" si="14">F100-J100</f>
        <v>-2.8772029876708984</v>
      </c>
      <c r="M100" s="47"/>
      <c r="N100" s="30"/>
      <c r="O100" s="45"/>
      <c r="P100" s="46"/>
      <c r="Q100" s="183"/>
      <c r="R100" s="31"/>
      <c r="S100" s="45"/>
      <c r="T100" s="45"/>
      <c r="U100" s="45"/>
      <c r="V100" s="45"/>
      <c r="W100" s="84"/>
    </row>
    <row r="101" spans="1:29">
      <c r="A101" s="211"/>
      <c r="B101" s="214"/>
      <c r="C101" s="198"/>
      <c r="D101" s="62">
        <v>25.146612167358398</v>
      </c>
      <c r="E101" s="202"/>
      <c r="F101" s="202"/>
      <c r="G101" s="27"/>
      <c r="H101" s="82">
        <v>28.167945861816406</v>
      </c>
      <c r="I101" s="202"/>
      <c r="J101" s="198"/>
      <c r="K101" s="28"/>
      <c r="L101" s="198"/>
      <c r="M101" s="47"/>
      <c r="N101" s="30"/>
      <c r="O101" s="45"/>
      <c r="P101" s="46"/>
      <c r="Q101" s="183"/>
      <c r="R101" s="31"/>
      <c r="S101" s="45"/>
      <c r="T101" s="45"/>
      <c r="U101" s="45"/>
      <c r="V101" s="45"/>
      <c r="W101" s="84"/>
    </row>
    <row r="102" spans="1:29" ht="16" thickBot="1">
      <c r="A102" s="212"/>
      <c r="B102" s="216"/>
      <c r="C102" s="200"/>
      <c r="D102" s="62">
        <v>25.39796257019043</v>
      </c>
      <c r="E102" s="203"/>
      <c r="F102" s="203"/>
      <c r="G102" s="38"/>
      <c r="H102" s="87">
        <v>28.036468505859375</v>
      </c>
      <c r="I102" s="203"/>
      <c r="J102" s="200"/>
      <c r="K102" s="88"/>
      <c r="L102" s="200"/>
      <c r="M102" s="89"/>
      <c r="N102" s="90"/>
      <c r="O102" s="91"/>
      <c r="P102" s="92"/>
      <c r="Q102" s="186"/>
      <c r="R102" s="40"/>
      <c r="S102" s="91"/>
      <c r="T102" s="91"/>
      <c r="U102" s="91"/>
      <c r="V102" s="91"/>
      <c r="W102" s="93"/>
    </row>
    <row r="105" spans="1:29" ht="16" thickBot="1"/>
    <row r="106" spans="1:29">
      <c r="A106" s="227" t="s">
        <v>38</v>
      </c>
      <c r="B106" s="213" t="s">
        <v>23</v>
      </c>
      <c r="C106" s="197" t="s">
        <v>18</v>
      </c>
      <c r="D106" s="62">
        <v>26.543603897094727</v>
      </c>
      <c r="E106" s="201">
        <f>STDEVA(D106:D108)</f>
        <v>0.15809939121545988</v>
      </c>
      <c r="F106" s="201">
        <f>AVERAGE(D106:D108)</f>
        <v>26.377118428548176</v>
      </c>
      <c r="G106" s="16">
        <f>VAR(AVERAGE(D106:D108),AVERAGE(D109:D111),AVERAGE(D112:D114),AVERAGE(D115:D117))</f>
        <v>0.16173354853294261</v>
      </c>
      <c r="H106" s="95">
        <v>26.554515838623047</v>
      </c>
      <c r="I106" s="201">
        <f>STDEVA(H106:H108)</f>
        <v>0.20747376761296496</v>
      </c>
      <c r="J106" s="201">
        <f>AVERAGE(H106:H108)</f>
        <v>26.78912353515625</v>
      </c>
      <c r="K106" s="18">
        <f>VAR(AVERAGE(H106:H108),AVERAGE(H109:H111),AVERAGE(H112:H114),AVERAGE(H115:H117))</f>
        <v>0.41868649283380188</v>
      </c>
      <c r="L106" s="201">
        <f>F106-J106</f>
        <v>-0.4120051066080741</v>
      </c>
      <c r="M106" s="19">
        <f>STDEVA(L106:L120)</f>
        <v>0.62698566260833832</v>
      </c>
      <c r="N106" s="20">
        <f>SQRT((POWER(M121,2)+POWER(M106,2)/4))</f>
        <v>1.2238808331791708</v>
      </c>
      <c r="O106" s="201">
        <f>L106-L121</f>
        <v>0.94346046447753551</v>
      </c>
      <c r="P106" s="201">
        <f>$C$3^(-O106)</f>
        <v>0.52131220620296226</v>
      </c>
      <c r="Q106" s="177">
        <f>AVERAGE(P106:P120)</f>
        <v>0.54761066197272723</v>
      </c>
      <c r="R106" s="21">
        <f>AVERAGE(D106:D120)-AVERAGE(H106:H120)</f>
        <v>-0.70003223419189453</v>
      </c>
      <c r="S106" s="22">
        <f>R121-R106</f>
        <v>-1.0912432670593262</v>
      </c>
      <c r="T106" s="21">
        <f>$C$3^(-S106)</f>
        <v>2.1242989717255032</v>
      </c>
      <c r="U106" s="23">
        <f>(R106-R121)/(N106*SQRT(4))</f>
        <v>0.44581271210232803</v>
      </c>
      <c r="V106" s="24">
        <f>TDIST(ABS(U106),3,2)</f>
        <v>0.68594309136270137</v>
      </c>
      <c r="W106" s="25">
        <f>N106/SQRT(4)</f>
        <v>0.61194041658958542</v>
      </c>
      <c r="X106" s="209" t="s">
        <v>17</v>
      </c>
      <c r="Y106" s="209"/>
      <c r="Z106" s="209"/>
      <c r="AA106" s="209"/>
      <c r="AB106" s="209"/>
      <c r="AC106" s="209"/>
    </row>
    <row r="107" spans="1:29">
      <c r="A107" s="211"/>
      <c r="B107" s="214"/>
      <c r="C107" s="198"/>
      <c r="D107" s="62">
        <v>26.358739852905273</v>
      </c>
      <c r="E107" s="202"/>
      <c r="F107" s="202"/>
      <c r="G107" s="27"/>
      <c r="H107" s="82">
        <v>26.864418029785156</v>
      </c>
      <c r="I107" s="202"/>
      <c r="J107" s="202"/>
      <c r="K107" s="29"/>
      <c r="L107" s="202"/>
      <c r="M107" s="29"/>
      <c r="N107" s="30"/>
      <c r="O107" s="202"/>
      <c r="P107" s="202"/>
      <c r="Q107" s="178"/>
      <c r="R107" s="31"/>
      <c r="S107" s="32"/>
      <c r="T107" s="32"/>
      <c r="U107" s="32"/>
      <c r="V107" s="32"/>
      <c r="W107" s="33"/>
    </row>
    <row r="108" spans="1:29" ht="16" thickBot="1">
      <c r="A108" s="211"/>
      <c r="B108" s="214"/>
      <c r="C108" s="199"/>
      <c r="D108" s="62">
        <v>26.229011535644531</v>
      </c>
      <c r="E108" s="204"/>
      <c r="F108" s="204"/>
      <c r="G108" s="27"/>
      <c r="H108" s="82">
        <v>26.948436737060547</v>
      </c>
      <c r="I108" s="204"/>
      <c r="J108" s="204"/>
      <c r="K108" s="29"/>
      <c r="L108" s="204"/>
      <c r="M108" s="27"/>
      <c r="N108" s="34"/>
      <c r="O108" s="204"/>
      <c r="P108" s="204"/>
      <c r="Q108" s="178"/>
      <c r="R108" s="31"/>
      <c r="S108" s="32"/>
      <c r="T108" s="32"/>
      <c r="U108" s="32"/>
      <c r="V108" s="32"/>
      <c r="W108" s="33"/>
    </row>
    <row r="109" spans="1:29">
      <c r="A109" s="211"/>
      <c r="B109" s="214"/>
      <c r="C109" s="208" t="s">
        <v>19</v>
      </c>
      <c r="D109" s="62">
        <v>26.947490692138672</v>
      </c>
      <c r="E109" s="201">
        <f>STDEVA(D109:D111)</f>
        <v>0.16638619160032359</v>
      </c>
      <c r="F109" s="201">
        <f>AVERAGE(D109:D111)</f>
        <v>26.765525817871094</v>
      </c>
      <c r="G109" s="27"/>
      <c r="H109" s="82">
        <v>28.155845642089844</v>
      </c>
      <c r="I109" s="201">
        <f>STDEVA(H109:H111)</f>
        <v>0.12095283200945545</v>
      </c>
      <c r="J109" s="201">
        <f>AVERAGE(H109:H111)</f>
        <v>28.283580780029297</v>
      </c>
      <c r="K109" s="29"/>
      <c r="L109" s="201">
        <f>F109-J109</f>
        <v>-1.5180549621582031</v>
      </c>
      <c r="M109" s="29"/>
      <c r="N109" s="26"/>
      <c r="O109" s="201">
        <f>L109-L124</f>
        <v>0.59320386250814039</v>
      </c>
      <c r="P109" s="201">
        <f>$C$3^(-O109)</f>
        <v>0.66393317924417128</v>
      </c>
      <c r="Q109" s="181"/>
      <c r="R109" s="31"/>
      <c r="S109" s="32"/>
      <c r="T109" s="32"/>
      <c r="U109" s="32"/>
      <c r="V109" s="32"/>
      <c r="W109" s="33"/>
    </row>
    <row r="110" spans="1:29">
      <c r="A110" s="211"/>
      <c r="B110" s="214"/>
      <c r="C110" s="198"/>
      <c r="D110" s="62">
        <v>26.727937698364258</v>
      </c>
      <c r="E110" s="202"/>
      <c r="F110" s="202"/>
      <c r="G110" s="27"/>
      <c r="H110" s="82">
        <v>28.29853630065918</v>
      </c>
      <c r="I110" s="202"/>
      <c r="J110" s="202"/>
      <c r="K110" s="29"/>
      <c r="L110" s="202"/>
      <c r="M110" s="29"/>
      <c r="N110" s="26"/>
      <c r="O110" s="202"/>
      <c r="P110" s="202"/>
      <c r="Q110" s="178"/>
      <c r="R110" s="31"/>
      <c r="S110" s="32"/>
      <c r="T110" s="32"/>
      <c r="U110" s="32"/>
      <c r="V110" s="32"/>
      <c r="W110" s="33"/>
    </row>
    <row r="111" spans="1:29" ht="16" thickBot="1">
      <c r="A111" s="211"/>
      <c r="B111" s="214"/>
      <c r="C111" s="200"/>
      <c r="D111" s="62">
        <v>26.621149063110352</v>
      </c>
      <c r="E111" s="204"/>
      <c r="F111" s="204"/>
      <c r="G111" s="27"/>
      <c r="H111" s="82">
        <v>28.396360397338867</v>
      </c>
      <c r="I111" s="204"/>
      <c r="J111" s="204"/>
      <c r="K111" s="29"/>
      <c r="L111" s="204"/>
      <c r="M111" s="27"/>
      <c r="N111" s="36"/>
      <c r="O111" s="204"/>
      <c r="P111" s="204"/>
      <c r="Q111" s="178"/>
      <c r="R111" s="31"/>
      <c r="S111" s="32"/>
      <c r="T111" s="32"/>
      <c r="U111" s="32"/>
      <c r="V111" s="32"/>
      <c r="W111" s="33"/>
    </row>
    <row r="112" spans="1:29">
      <c r="A112" s="211"/>
      <c r="B112" s="214"/>
      <c r="C112" s="197" t="s">
        <v>20</v>
      </c>
      <c r="D112" s="62">
        <v>27.516914367675781</v>
      </c>
      <c r="E112" s="201">
        <f>STDEVA(D112:D114)</f>
        <v>0.15673746157180682</v>
      </c>
      <c r="F112" s="201">
        <f>AVERAGE(D112:D114)</f>
        <v>27.343175252278645</v>
      </c>
      <c r="G112" s="27"/>
      <c r="H112" s="82">
        <v>27.475305557250977</v>
      </c>
      <c r="I112" s="201">
        <f>STDEVA(H112:H114)</f>
        <v>0.29178840436092701</v>
      </c>
      <c r="J112" s="201">
        <f>AVERAGE(H112:H119)</f>
        <v>27.456120491027832</v>
      </c>
      <c r="K112" s="29"/>
      <c r="L112" s="201">
        <f>F112-J112</f>
        <v>-0.11294523874918738</v>
      </c>
      <c r="M112" s="29"/>
      <c r="N112" s="26"/>
      <c r="O112" s="201">
        <f>L112-L127</f>
        <v>0.33985678354898852</v>
      </c>
      <c r="P112" s="201">
        <f>$C$3^(-O112)</f>
        <v>0.79084608181405935</v>
      </c>
      <c r="Q112" s="181"/>
      <c r="R112" s="31"/>
      <c r="S112" s="32"/>
      <c r="T112" s="32"/>
      <c r="U112" s="32"/>
      <c r="V112" s="32"/>
      <c r="W112" s="33"/>
    </row>
    <row r="113" spans="1:23">
      <c r="A113" s="211"/>
      <c r="B113" s="214"/>
      <c r="C113" s="198"/>
      <c r="D113" s="62">
        <v>27.212400436401367</v>
      </c>
      <c r="E113" s="202"/>
      <c r="F113" s="202"/>
      <c r="G113" s="27"/>
      <c r="H113" s="82">
        <v>27.225961685180664</v>
      </c>
      <c r="I113" s="202"/>
      <c r="J113" s="202"/>
      <c r="K113" s="28"/>
      <c r="L113" s="202"/>
      <c r="M113" s="29"/>
      <c r="N113" s="26"/>
      <c r="O113" s="202"/>
      <c r="P113" s="202"/>
      <c r="Q113" s="178"/>
      <c r="R113" s="31"/>
      <c r="S113" s="32"/>
      <c r="T113" s="32"/>
      <c r="U113" s="32"/>
      <c r="V113" s="32"/>
      <c r="W113" s="33"/>
    </row>
    <row r="114" spans="1:23" ht="16" thickBot="1">
      <c r="A114" s="211"/>
      <c r="B114" s="214"/>
      <c r="C114" s="200"/>
      <c r="D114" s="62">
        <v>27.300210952758789</v>
      </c>
      <c r="E114" s="204"/>
      <c r="F114" s="204"/>
      <c r="G114" s="27"/>
      <c r="H114" s="82">
        <v>26.893695831298828</v>
      </c>
      <c r="I114" s="204"/>
      <c r="J114" s="204"/>
      <c r="K114" s="28"/>
      <c r="L114" s="204"/>
      <c r="M114" s="29"/>
      <c r="N114" s="26"/>
      <c r="O114" s="204"/>
      <c r="P114" s="204"/>
      <c r="Q114" s="178"/>
      <c r="R114" s="31"/>
      <c r="S114" s="32"/>
      <c r="T114" s="32"/>
      <c r="U114" s="32"/>
      <c r="V114" s="32"/>
      <c r="W114" s="33"/>
    </row>
    <row r="115" spans="1:23">
      <c r="A115" s="211"/>
      <c r="B115" s="214"/>
      <c r="C115" s="197" t="s">
        <v>25</v>
      </c>
      <c r="D115" s="62">
        <v>26.281864166259766</v>
      </c>
      <c r="E115" s="201">
        <f>STDEVA(D115:D117)</f>
        <v>0.52305371052393512</v>
      </c>
      <c r="F115" s="201">
        <f>AVERAGE(D115:D117)</f>
        <v>26.698996861775715</v>
      </c>
      <c r="G115" s="27"/>
      <c r="H115" s="82">
        <v>27.579492568969727</v>
      </c>
      <c r="I115" s="201">
        <f>STDEVA(H115:H117)</f>
        <v>0.11716099346064408</v>
      </c>
      <c r="J115" s="201">
        <f>AVERAGE(H115:H117)</f>
        <v>27.71391995747884</v>
      </c>
      <c r="K115" s="28"/>
      <c r="L115" s="201">
        <f>F115-J115</f>
        <v>-1.014923095703125</v>
      </c>
      <c r="M115" s="29"/>
      <c r="N115" s="26"/>
      <c r="O115" s="201">
        <f>L115-L130</f>
        <v>2.2306524912516288</v>
      </c>
      <c r="P115" s="201">
        <f t="shared" ref="P115" si="15">$C$3^(-O115)</f>
        <v>0.21435118062971625</v>
      </c>
      <c r="Q115" s="178"/>
      <c r="R115" s="31"/>
      <c r="S115" s="32"/>
      <c r="T115" s="32"/>
      <c r="U115" s="32"/>
      <c r="V115" s="32"/>
      <c r="W115" s="33"/>
    </row>
    <row r="116" spans="1:23">
      <c r="A116" s="211"/>
      <c r="B116" s="214"/>
      <c r="C116" s="198"/>
      <c r="D116" s="62">
        <v>27.285829544067383</v>
      </c>
      <c r="E116" s="202"/>
      <c r="F116" s="202"/>
      <c r="G116" s="27"/>
      <c r="H116" s="82">
        <v>27.767955780029297</v>
      </c>
      <c r="I116" s="202"/>
      <c r="J116" s="202"/>
      <c r="K116" s="28"/>
      <c r="L116" s="202"/>
      <c r="M116" s="29"/>
      <c r="N116" s="26"/>
      <c r="O116" s="202"/>
      <c r="P116" s="202"/>
      <c r="Q116" s="178"/>
      <c r="R116" s="31"/>
      <c r="S116" s="32"/>
      <c r="T116" s="32"/>
      <c r="U116" s="32"/>
      <c r="V116" s="32"/>
      <c r="W116" s="33"/>
    </row>
    <row r="117" spans="1:23" ht="16" thickBot="1">
      <c r="A117" s="211"/>
      <c r="B117" s="214"/>
      <c r="C117" s="200"/>
      <c r="D117" s="62">
        <v>26.529296875</v>
      </c>
      <c r="E117" s="204"/>
      <c r="F117" s="204"/>
      <c r="G117" s="27"/>
      <c r="H117" s="82">
        <v>27.7943115234375</v>
      </c>
      <c r="I117" s="204"/>
      <c r="J117" s="204"/>
      <c r="K117" s="28"/>
      <c r="L117" s="204"/>
      <c r="M117" s="29"/>
      <c r="N117" s="26"/>
      <c r="O117" s="204"/>
      <c r="P117" s="204"/>
      <c r="Q117" s="178"/>
      <c r="R117" s="31"/>
      <c r="S117" s="32"/>
      <c r="T117" s="32"/>
      <c r="U117" s="32"/>
      <c r="V117" s="32"/>
      <c r="W117" s="33"/>
    </row>
    <row r="118" spans="1:23">
      <c r="A118" s="211"/>
      <c r="B118" s="214"/>
      <c r="C118" s="205" t="s">
        <v>26</v>
      </c>
      <c r="D118" s="152"/>
      <c r="E118" s="205"/>
      <c r="F118" s="205"/>
      <c r="G118" s="98"/>
      <c r="H118" s="146"/>
      <c r="I118" s="205"/>
      <c r="J118" s="205"/>
      <c r="K118" s="99"/>
      <c r="L118" s="205"/>
      <c r="M118" s="98"/>
      <c r="N118" s="100"/>
      <c r="O118" s="205"/>
      <c r="P118" s="205"/>
      <c r="Q118" s="187"/>
      <c r="R118" s="110"/>
      <c r="S118" s="124"/>
      <c r="T118" s="124"/>
      <c r="U118" s="124"/>
      <c r="V118" s="124"/>
      <c r="W118" s="125"/>
    </row>
    <row r="119" spans="1:23">
      <c r="A119" s="211"/>
      <c r="B119" s="214"/>
      <c r="C119" s="206"/>
      <c r="D119" s="152"/>
      <c r="E119" s="206"/>
      <c r="F119" s="206"/>
      <c r="G119" s="98"/>
      <c r="H119" s="146"/>
      <c r="I119" s="206"/>
      <c r="J119" s="206"/>
      <c r="K119" s="99"/>
      <c r="L119" s="206"/>
      <c r="M119" s="98"/>
      <c r="N119" s="100"/>
      <c r="O119" s="206"/>
      <c r="P119" s="206"/>
      <c r="Q119" s="187"/>
      <c r="R119" s="110"/>
      <c r="S119" s="124"/>
      <c r="T119" s="124"/>
      <c r="U119" s="124"/>
      <c r="V119" s="124"/>
      <c r="W119" s="125"/>
    </row>
    <row r="120" spans="1:23" ht="16" thickBot="1">
      <c r="A120" s="211"/>
      <c r="B120" s="214"/>
      <c r="C120" s="217"/>
      <c r="D120" s="152"/>
      <c r="E120" s="207"/>
      <c r="F120" s="207"/>
      <c r="G120" s="98"/>
      <c r="H120" s="146"/>
      <c r="I120" s="207"/>
      <c r="J120" s="207"/>
      <c r="K120" s="153"/>
      <c r="L120" s="207"/>
      <c r="M120" s="153"/>
      <c r="N120" s="154"/>
      <c r="O120" s="207"/>
      <c r="P120" s="207"/>
      <c r="Q120" s="190"/>
      <c r="R120" s="155"/>
      <c r="S120" s="156"/>
      <c r="T120" s="156"/>
      <c r="U120" s="156"/>
      <c r="V120" s="156"/>
      <c r="W120" s="157"/>
    </row>
    <row r="121" spans="1:23">
      <c r="A121" s="211"/>
      <c r="B121" s="215" t="s">
        <v>24</v>
      </c>
      <c r="C121" s="197" t="s">
        <v>18</v>
      </c>
      <c r="D121" s="62">
        <v>26.366653442382812</v>
      </c>
      <c r="E121" s="201">
        <f>STDEVA(D121:D123)</f>
        <v>0.28050184686478452</v>
      </c>
      <c r="F121" s="201">
        <f>AVERAGE(D121:D123)</f>
        <v>26.064478556315105</v>
      </c>
      <c r="G121" s="15">
        <f>VAR(AVERAGE(D121:D123),AVERAGE(D124:D126),AVERAGE(D127:D129),AVERAGE(D130:D132))</f>
        <v>6.5804200497377652</v>
      </c>
      <c r="H121" s="81">
        <v>27.076723098754883</v>
      </c>
      <c r="I121" s="201">
        <f>STDEVA(H121:H123)</f>
        <v>0.30635065080690271</v>
      </c>
      <c r="J121" s="197">
        <f>AVERAGE(H121:H123)</f>
        <v>27.419944127400715</v>
      </c>
      <c r="K121" s="17">
        <f>VAR(AVERAGE(H121:H123),AVERAGE(H124:H126),AVERAGE(H127:H129),AVERAGE(H130:H132))</f>
        <v>13.731650332215699</v>
      </c>
      <c r="L121" s="197">
        <f>F121-J121</f>
        <v>-1.3554655710856096</v>
      </c>
      <c r="M121" s="43">
        <f>STDEVA(L121:L135)</f>
        <v>1.1830496771244381</v>
      </c>
      <c r="N121" s="44"/>
      <c r="O121" s="45"/>
      <c r="P121" s="46"/>
      <c r="Q121" s="183"/>
      <c r="R121" s="35">
        <f>AVERAGE(D121:D135)-AVERAGE(H121:H135)</f>
        <v>-1.7912755012512207</v>
      </c>
      <c r="S121" s="45"/>
      <c r="T121" s="45"/>
      <c r="U121" s="45"/>
      <c r="V121" s="45"/>
      <c r="W121" s="84"/>
    </row>
    <row r="122" spans="1:23">
      <c r="A122" s="211"/>
      <c r="B122" s="214"/>
      <c r="C122" s="198"/>
      <c r="D122" s="62">
        <v>26.014381408691406</v>
      </c>
      <c r="E122" s="202"/>
      <c r="F122" s="202"/>
      <c r="G122" s="27"/>
      <c r="H122" s="81">
        <v>27.517391204833984</v>
      </c>
      <c r="I122" s="202"/>
      <c r="J122" s="198"/>
      <c r="K122" s="28"/>
      <c r="L122" s="198"/>
      <c r="M122" s="47"/>
      <c r="N122" s="30"/>
      <c r="O122" s="45"/>
      <c r="P122" s="46"/>
      <c r="Q122" s="183"/>
      <c r="R122" s="31"/>
      <c r="S122" s="45"/>
      <c r="T122" s="45"/>
      <c r="U122" s="45"/>
      <c r="V122" s="45"/>
      <c r="W122" s="84"/>
    </row>
    <row r="123" spans="1:23" ht="16" thickBot="1">
      <c r="A123" s="211"/>
      <c r="B123" s="214"/>
      <c r="C123" s="199"/>
      <c r="D123" s="62">
        <v>25.812400817871094</v>
      </c>
      <c r="E123" s="204"/>
      <c r="F123" s="204"/>
      <c r="G123" s="27"/>
      <c r="H123" s="81">
        <v>27.665718078613281</v>
      </c>
      <c r="I123" s="204"/>
      <c r="J123" s="199"/>
      <c r="K123" s="28"/>
      <c r="L123" s="199"/>
      <c r="M123" s="48"/>
      <c r="N123" s="34"/>
      <c r="O123" s="45"/>
      <c r="P123" s="46"/>
      <c r="Q123" s="183"/>
      <c r="R123" s="31"/>
      <c r="S123" s="45"/>
      <c r="T123" s="45"/>
      <c r="U123" s="45"/>
      <c r="V123" s="45"/>
      <c r="W123" s="84"/>
    </row>
    <row r="124" spans="1:23">
      <c r="A124" s="211"/>
      <c r="B124" s="214"/>
      <c r="C124" s="208" t="s">
        <v>19</v>
      </c>
      <c r="D124" s="62">
        <v>29.781253814697266</v>
      </c>
      <c r="E124" s="201">
        <f>STDEVA(D124:D126)</f>
        <v>0.25574395632524449</v>
      </c>
      <c r="F124" s="201">
        <f>AVERAGE(D124:D126)</f>
        <v>29.552720387776692</v>
      </c>
      <c r="G124" s="27"/>
      <c r="H124" s="81">
        <v>31.545831680297852</v>
      </c>
      <c r="I124" s="201">
        <f>STDEVA(H124:H126)</f>
        <v>0.10428495406600113</v>
      </c>
      <c r="J124" s="197">
        <f>AVERAGE(H124:H126)</f>
        <v>31.663979212443035</v>
      </c>
      <c r="K124" s="28"/>
      <c r="L124" s="197">
        <f t="shared" ref="L124" si="16">F124-J124</f>
        <v>-2.1112588246663435</v>
      </c>
      <c r="M124" s="47"/>
      <c r="N124" s="30"/>
      <c r="O124" s="45"/>
      <c r="P124" s="46"/>
      <c r="Q124" s="183"/>
      <c r="R124" s="31"/>
      <c r="S124" s="45"/>
      <c r="T124" s="45"/>
      <c r="U124" s="45"/>
      <c r="V124" s="45"/>
      <c r="W124" s="84"/>
    </row>
    <row r="125" spans="1:23">
      <c r="A125" s="211"/>
      <c r="B125" s="214"/>
      <c r="C125" s="198"/>
      <c r="D125" s="62">
        <v>29.600423812866211</v>
      </c>
      <c r="E125" s="202"/>
      <c r="F125" s="202"/>
      <c r="G125" s="27"/>
      <c r="H125" s="81">
        <v>31.702898025512695</v>
      </c>
      <c r="I125" s="202"/>
      <c r="J125" s="198"/>
      <c r="K125" s="28"/>
      <c r="L125" s="198"/>
      <c r="M125" s="47"/>
      <c r="N125" s="30"/>
      <c r="O125" s="45"/>
      <c r="P125" s="46"/>
      <c r="Q125" s="183"/>
      <c r="R125" s="31"/>
      <c r="S125" s="45"/>
      <c r="T125" s="45"/>
      <c r="U125" s="45"/>
      <c r="V125" s="45"/>
      <c r="W125" s="84"/>
    </row>
    <row r="126" spans="1:23" ht="16" thickBot="1">
      <c r="A126" s="211"/>
      <c r="B126" s="214"/>
      <c r="C126" s="200"/>
      <c r="D126" s="62">
        <v>29.276483535766602</v>
      </c>
      <c r="E126" s="204"/>
      <c r="F126" s="204"/>
      <c r="G126" s="27"/>
      <c r="H126" s="81">
        <v>31.743207931518555</v>
      </c>
      <c r="I126" s="204"/>
      <c r="J126" s="199"/>
      <c r="K126" s="28"/>
      <c r="L126" s="199"/>
      <c r="M126" s="48"/>
      <c r="N126" s="34"/>
      <c r="O126" s="45"/>
      <c r="P126" s="46"/>
      <c r="Q126" s="183"/>
      <c r="R126" s="31"/>
      <c r="S126" s="45"/>
      <c r="T126" s="45"/>
      <c r="U126" s="45"/>
      <c r="V126" s="45"/>
      <c r="W126" s="84"/>
    </row>
    <row r="127" spans="1:23">
      <c r="A127" s="211"/>
      <c r="B127" s="214"/>
      <c r="C127" s="197" t="s">
        <v>20</v>
      </c>
      <c r="D127" s="62">
        <v>25.313179016113281</v>
      </c>
      <c r="E127" s="201">
        <f>STDEVA(D127:D129)</f>
        <v>0.18593598191152735</v>
      </c>
      <c r="F127" s="201">
        <f>AVERAGE(D127:D129)</f>
        <v>25.48921839396159</v>
      </c>
      <c r="G127" s="27"/>
      <c r="H127" s="81">
        <v>26.467136383056641</v>
      </c>
      <c r="I127" s="201">
        <f>STDEVA(H127:H129)</f>
        <v>0.46671080121495007</v>
      </c>
      <c r="J127" s="197">
        <f>AVERAGE(H127:H129)</f>
        <v>25.942020416259766</v>
      </c>
      <c r="K127" s="28"/>
      <c r="L127" s="197">
        <f t="shared" ref="L127" si="17">F127-J127</f>
        <v>-0.4528020222981759</v>
      </c>
      <c r="M127" s="47"/>
      <c r="N127" s="30"/>
      <c r="O127" s="45"/>
      <c r="P127" s="46"/>
      <c r="Q127" s="183"/>
      <c r="R127" s="31"/>
      <c r="S127" s="45"/>
      <c r="T127" s="45"/>
      <c r="U127" s="45"/>
      <c r="V127" s="45"/>
      <c r="W127" s="84"/>
    </row>
    <row r="128" spans="1:23">
      <c r="A128" s="211"/>
      <c r="B128" s="214"/>
      <c r="C128" s="198"/>
      <c r="D128" s="62">
        <v>25.470796585083008</v>
      </c>
      <c r="E128" s="202"/>
      <c r="F128" s="202"/>
      <c r="G128" s="27"/>
      <c r="H128" s="81">
        <v>25.784385681152344</v>
      </c>
      <c r="I128" s="202"/>
      <c r="J128" s="198"/>
      <c r="K128" s="28"/>
      <c r="L128" s="198"/>
      <c r="M128" s="47"/>
      <c r="N128" s="30"/>
      <c r="O128" s="45"/>
      <c r="P128" s="46"/>
      <c r="Q128" s="183"/>
      <c r="R128" s="31"/>
      <c r="S128" s="45"/>
      <c r="T128" s="45"/>
      <c r="U128" s="45"/>
      <c r="V128" s="45"/>
      <c r="W128" s="84"/>
    </row>
    <row r="129" spans="1:29" ht="16" thickBot="1">
      <c r="A129" s="211"/>
      <c r="B129" s="214"/>
      <c r="C129" s="200"/>
      <c r="D129" s="62">
        <v>25.683679580688477</v>
      </c>
      <c r="E129" s="204"/>
      <c r="F129" s="204"/>
      <c r="G129" s="27"/>
      <c r="H129" s="81">
        <v>25.574539184570312</v>
      </c>
      <c r="I129" s="204"/>
      <c r="J129" s="199"/>
      <c r="K129" s="28"/>
      <c r="L129" s="199"/>
      <c r="M129" s="47"/>
      <c r="N129" s="30"/>
      <c r="O129" s="45"/>
      <c r="P129" s="46"/>
      <c r="Q129" s="183"/>
      <c r="R129" s="31"/>
      <c r="S129" s="45"/>
      <c r="T129" s="45"/>
      <c r="U129" s="45"/>
      <c r="V129" s="45"/>
      <c r="W129" s="84"/>
    </row>
    <row r="130" spans="1:29">
      <c r="A130" s="211"/>
      <c r="B130" s="214"/>
      <c r="C130" s="197" t="s">
        <v>25</v>
      </c>
      <c r="D130" s="62">
        <v>30.883478164672852</v>
      </c>
      <c r="E130" s="201">
        <f>STDEVA(D130:D132)</f>
        <v>0.68562525614160119</v>
      </c>
      <c r="F130" s="201">
        <f>AVERAGE(D130:D132)</f>
        <v>30.699894587198894</v>
      </c>
      <c r="G130" s="27"/>
      <c r="H130" s="81">
        <v>35.049442291259766</v>
      </c>
      <c r="I130" s="201">
        <f>STDEVA(H130:H132)</f>
        <v>1.0177574375711977</v>
      </c>
      <c r="J130" s="197">
        <f>AVERAGE(H130:H132)</f>
        <v>33.945470174153648</v>
      </c>
      <c r="K130" s="28"/>
      <c r="L130" s="197">
        <f t="shared" ref="L130" si="18">F130-J130</f>
        <v>-3.2455755869547538</v>
      </c>
      <c r="M130" s="47"/>
      <c r="N130" s="30"/>
      <c r="O130" s="45"/>
      <c r="P130" s="46"/>
      <c r="Q130" s="183"/>
      <c r="R130" s="31"/>
      <c r="S130" s="45"/>
      <c r="T130" s="45"/>
      <c r="U130" s="45"/>
      <c r="V130" s="45"/>
      <c r="W130" s="84"/>
    </row>
    <row r="131" spans="1:29">
      <c r="A131" s="211"/>
      <c r="B131" s="214"/>
      <c r="C131" s="198"/>
      <c r="D131" s="62">
        <v>29.941165924072266</v>
      </c>
      <c r="E131" s="202"/>
      <c r="F131" s="202"/>
      <c r="G131" s="27"/>
      <c r="H131" s="81">
        <v>33.044536590576172</v>
      </c>
      <c r="I131" s="202"/>
      <c r="J131" s="198"/>
      <c r="K131" s="28"/>
      <c r="L131" s="198"/>
      <c r="M131" s="47"/>
      <c r="N131" s="30"/>
      <c r="O131" s="45"/>
      <c r="P131" s="46"/>
      <c r="Q131" s="183"/>
      <c r="R131" s="31"/>
      <c r="S131" s="45"/>
      <c r="T131" s="45"/>
      <c r="U131" s="45"/>
      <c r="V131" s="45"/>
      <c r="W131" s="84"/>
    </row>
    <row r="132" spans="1:29" ht="16" thickBot="1">
      <c r="A132" s="211"/>
      <c r="B132" s="214"/>
      <c r="C132" s="200"/>
      <c r="D132" s="62">
        <v>31.275039672851562</v>
      </c>
      <c r="E132" s="204"/>
      <c r="F132" s="204"/>
      <c r="G132" s="27"/>
      <c r="H132" s="81">
        <v>33.742431640625</v>
      </c>
      <c r="I132" s="204"/>
      <c r="J132" s="199"/>
      <c r="K132" s="28"/>
      <c r="L132" s="199"/>
      <c r="M132" s="47"/>
      <c r="N132" s="30"/>
      <c r="O132" s="45"/>
      <c r="P132" s="46"/>
      <c r="Q132" s="183"/>
      <c r="R132" s="31"/>
      <c r="S132" s="45"/>
      <c r="T132" s="45"/>
      <c r="U132" s="45"/>
      <c r="V132" s="45"/>
      <c r="W132" s="84"/>
    </row>
    <row r="133" spans="1:29">
      <c r="A133" s="211"/>
      <c r="B133" s="214"/>
      <c r="C133" s="205" t="s">
        <v>26</v>
      </c>
      <c r="D133" s="152"/>
      <c r="E133" s="205"/>
      <c r="F133" s="205"/>
      <c r="G133" s="98"/>
      <c r="H133" s="146"/>
      <c r="I133" s="205"/>
      <c r="J133" s="205"/>
      <c r="K133" s="99"/>
      <c r="L133" s="205"/>
      <c r="M133" s="107"/>
      <c r="N133" s="105"/>
      <c r="O133" s="108"/>
      <c r="P133" s="109"/>
      <c r="Q133" s="179"/>
      <c r="R133" s="110"/>
      <c r="S133" s="108"/>
      <c r="T133" s="108"/>
      <c r="U133" s="108"/>
      <c r="V133" s="108"/>
      <c r="W133" s="111"/>
    </row>
    <row r="134" spans="1:29">
      <c r="A134" s="211"/>
      <c r="B134" s="214"/>
      <c r="C134" s="206"/>
      <c r="D134" s="152"/>
      <c r="E134" s="206"/>
      <c r="F134" s="206"/>
      <c r="G134" s="98"/>
      <c r="H134" s="146"/>
      <c r="I134" s="206"/>
      <c r="J134" s="206"/>
      <c r="K134" s="99"/>
      <c r="L134" s="206"/>
      <c r="M134" s="107"/>
      <c r="N134" s="105"/>
      <c r="O134" s="108"/>
      <c r="P134" s="109"/>
      <c r="Q134" s="179"/>
      <c r="R134" s="110"/>
      <c r="S134" s="108"/>
      <c r="T134" s="108"/>
      <c r="U134" s="108"/>
      <c r="V134" s="108"/>
      <c r="W134" s="111"/>
    </row>
    <row r="135" spans="1:29">
      <c r="A135" s="228"/>
      <c r="B135" s="229"/>
      <c r="C135" s="207"/>
      <c r="D135" s="152"/>
      <c r="E135" s="207"/>
      <c r="F135" s="207"/>
      <c r="G135" s="158"/>
      <c r="H135" s="146"/>
      <c r="I135" s="207"/>
      <c r="J135" s="207"/>
      <c r="K135" s="159"/>
      <c r="L135" s="207"/>
      <c r="M135" s="160"/>
      <c r="N135" s="161"/>
      <c r="O135" s="162"/>
      <c r="P135" s="163"/>
      <c r="Q135" s="191"/>
      <c r="R135" s="164"/>
      <c r="S135" s="162"/>
      <c r="T135" s="162"/>
      <c r="U135" s="162"/>
      <c r="V135" s="162"/>
      <c r="W135" s="165"/>
    </row>
    <row r="138" spans="1:29" ht="16" thickBot="1"/>
    <row r="139" spans="1:29">
      <c r="A139" s="210" t="s">
        <v>37</v>
      </c>
      <c r="B139" s="213" t="s">
        <v>23</v>
      </c>
      <c r="C139" s="242" t="s">
        <v>18</v>
      </c>
      <c r="D139" s="131">
        <v>24.820989608764648</v>
      </c>
      <c r="E139" s="234">
        <f>STDEVA(D139:D141)</f>
        <v>5.0132534162764177E-2</v>
      </c>
      <c r="F139" s="201">
        <f>AVERAGE(D139:D141)</f>
        <v>24.785945892333984</v>
      </c>
      <c r="G139" s="63">
        <f>VAR(AVERAGE(D139:D141),AVERAGE(D145:D147),AVERAGE(D151:D153))</f>
        <v>2.9663143010274564</v>
      </c>
      <c r="H139" s="126">
        <v>26.478002548217773</v>
      </c>
      <c r="I139" s="234">
        <f>STDEVA(H139:H141)</f>
        <v>8.7551935941784662E-2</v>
      </c>
      <c r="J139" s="201">
        <f>AVERAGE(H139:H141)</f>
        <v>26.428472518920898</v>
      </c>
      <c r="K139" s="18">
        <f>VAR(AVERAGE(H139:H141),AVERAGE(H145:H147),AVERAGE(H151:H153))</f>
        <v>5.8200213738386459</v>
      </c>
      <c r="L139" s="201">
        <f>F139-J139</f>
        <v>-1.6425266265869141</v>
      </c>
      <c r="M139" s="19">
        <f>STDEVA(L139:L153)</f>
        <v>0.93369890696314972</v>
      </c>
      <c r="N139" s="20">
        <f>SQRT((POWER(M154,2)+POWER(M139,2)/3))</f>
        <v>0.92402528478939028</v>
      </c>
      <c r="O139" s="201">
        <f>L139-L154</f>
        <v>-1.2557614644368513</v>
      </c>
      <c r="P139" s="201">
        <f>$C$3^(-O139)</f>
        <v>2.3798379022603631</v>
      </c>
      <c r="Q139" s="177">
        <f>AVERAGE(P139:P153)</f>
        <v>3.0067582966039552</v>
      </c>
      <c r="R139" s="21">
        <f>AVERAGE(D139:D153)-AVERAGE(H139:H153)</f>
        <v>-2.3507450951470261</v>
      </c>
      <c r="S139" s="22">
        <f>R154-R139</f>
        <v>1.2223828633626326</v>
      </c>
      <c r="T139" s="21">
        <f>$C$3^(-S139)</f>
        <v>0.42999300496433202</v>
      </c>
      <c r="U139" s="23">
        <f>(R139-R154)/(N139*SQRT(3))</f>
        <v>-0.7637703067574162</v>
      </c>
      <c r="V139" s="24">
        <f>TDIST(ABS(U139),2,2)</f>
        <v>0.5248053321272319</v>
      </c>
      <c r="W139" s="25">
        <f>N139/SQRT(3)</f>
        <v>0.53348624691117508</v>
      </c>
      <c r="X139" s="209" t="s">
        <v>17</v>
      </c>
      <c r="Y139" s="209"/>
      <c r="Z139" s="209"/>
      <c r="AA139" s="209"/>
      <c r="AB139" s="209"/>
      <c r="AC139" s="209"/>
    </row>
    <row r="140" spans="1:29">
      <c r="A140" s="211"/>
      <c r="B140" s="214"/>
      <c r="C140" s="243"/>
      <c r="D140" s="132">
        <v>24.808326721191406</v>
      </c>
      <c r="E140" s="235"/>
      <c r="F140" s="202"/>
      <c r="G140" s="64"/>
      <c r="H140" s="127">
        <v>26.480031967163086</v>
      </c>
      <c r="I140" s="235"/>
      <c r="J140" s="202"/>
      <c r="K140" s="29"/>
      <c r="L140" s="202"/>
      <c r="M140" s="29"/>
      <c r="N140" s="30"/>
      <c r="O140" s="202"/>
      <c r="P140" s="202"/>
      <c r="Q140" s="178"/>
      <c r="R140" s="31"/>
      <c r="S140" s="32"/>
      <c r="T140" s="32"/>
      <c r="U140" s="32"/>
      <c r="V140" s="32"/>
      <c r="W140" s="33"/>
    </row>
    <row r="141" spans="1:29" ht="16" thickBot="1">
      <c r="A141" s="211"/>
      <c r="B141" s="214"/>
      <c r="C141" s="244"/>
      <c r="D141" s="132">
        <v>24.728521347045898</v>
      </c>
      <c r="E141" s="236"/>
      <c r="F141" s="204"/>
      <c r="G141" s="64"/>
      <c r="H141" s="127">
        <v>26.327383041381836</v>
      </c>
      <c r="I141" s="236"/>
      <c r="J141" s="204"/>
      <c r="K141" s="29"/>
      <c r="L141" s="204"/>
      <c r="M141" s="27"/>
      <c r="N141" s="34"/>
      <c r="O141" s="204"/>
      <c r="P141" s="204"/>
      <c r="Q141" s="178"/>
      <c r="R141" s="31"/>
      <c r="S141" s="32"/>
      <c r="T141" s="32"/>
      <c r="U141" s="32"/>
      <c r="V141" s="32"/>
      <c r="W141" s="33"/>
    </row>
    <row r="142" spans="1:29">
      <c r="A142" s="211"/>
      <c r="B142" s="214"/>
      <c r="C142" s="245" t="s">
        <v>19</v>
      </c>
      <c r="D142" s="166"/>
      <c r="E142" s="248"/>
      <c r="F142" s="205"/>
      <c r="G142" s="99"/>
      <c r="H142" s="166"/>
      <c r="I142" s="248"/>
      <c r="J142" s="205"/>
      <c r="K142" s="98"/>
      <c r="L142" s="205"/>
      <c r="M142" s="98"/>
      <c r="N142" s="100"/>
      <c r="O142" s="205"/>
      <c r="P142" s="205"/>
      <c r="Q142" s="189"/>
      <c r="R142" s="110"/>
      <c r="S142" s="124"/>
      <c r="T142" s="124"/>
      <c r="U142" s="124"/>
      <c r="V142" s="124"/>
      <c r="W142" s="125"/>
    </row>
    <row r="143" spans="1:29">
      <c r="A143" s="211"/>
      <c r="B143" s="214"/>
      <c r="C143" s="246"/>
      <c r="D143" s="166"/>
      <c r="E143" s="249"/>
      <c r="F143" s="206"/>
      <c r="G143" s="99"/>
      <c r="H143" s="166"/>
      <c r="I143" s="249"/>
      <c r="J143" s="206"/>
      <c r="K143" s="98"/>
      <c r="L143" s="206"/>
      <c r="M143" s="98"/>
      <c r="N143" s="100"/>
      <c r="O143" s="206"/>
      <c r="P143" s="206"/>
      <c r="Q143" s="187"/>
      <c r="R143" s="110"/>
      <c r="S143" s="124"/>
      <c r="T143" s="124"/>
      <c r="U143" s="124"/>
      <c r="V143" s="124"/>
      <c r="W143" s="125"/>
    </row>
    <row r="144" spans="1:29" ht="16" thickBot="1">
      <c r="A144" s="211"/>
      <c r="B144" s="214"/>
      <c r="C144" s="247"/>
      <c r="D144" s="166"/>
      <c r="E144" s="250"/>
      <c r="F144" s="207"/>
      <c r="G144" s="99"/>
      <c r="H144" s="166"/>
      <c r="I144" s="250"/>
      <c r="J144" s="207"/>
      <c r="K144" s="98"/>
      <c r="L144" s="207"/>
      <c r="M144" s="98"/>
      <c r="N144" s="100"/>
      <c r="O144" s="207"/>
      <c r="P144" s="207"/>
      <c r="Q144" s="187"/>
      <c r="R144" s="110"/>
      <c r="S144" s="124"/>
      <c r="T144" s="124"/>
      <c r="U144" s="124"/>
      <c r="V144" s="124"/>
      <c r="W144" s="125"/>
    </row>
    <row r="145" spans="1:23">
      <c r="A145" s="211"/>
      <c r="B145" s="214"/>
      <c r="C145" s="242" t="s">
        <v>20</v>
      </c>
      <c r="D145" s="132">
        <v>26.025423049926758</v>
      </c>
      <c r="E145" s="234">
        <f>STDEVA(D145:D147)</f>
        <v>0.18001658510819973</v>
      </c>
      <c r="F145" s="201">
        <f>AVERAGE(D145:D147)</f>
        <v>26.233073552449543</v>
      </c>
      <c r="G145" s="64"/>
      <c r="H145" s="127">
        <v>28.085414886474609</v>
      </c>
      <c r="I145" s="234">
        <f>STDEVA(H145:H147)</f>
        <v>0.45687345715551397</v>
      </c>
      <c r="J145" s="201">
        <f>AVERAGE(H145:H152)</f>
        <v>29.651795959472658</v>
      </c>
      <c r="K145" s="29"/>
      <c r="L145" s="201">
        <f>F145-J145</f>
        <v>-3.4187224070231146</v>
      </c>
      <c r="M145" s="29"/>
      <c r="N145" s="26"/>
      <c r="O145" s="201">
        <f>L145-L160</f>
        <v>-1.5312960306803411</v>
      </c>
      <c r="P145" s="201">
        <f>$C$3^(-O145)</f>
        <v>2.8785118312663784</v>
      </c>
      <c r="Q145" s="181"/>
      <c r="R145" s="31"/>
      <c r="S145" s="32"/>
      <c r="T145" s="32"/>
      <c r="U145" s="32"/>
      <c r="V145" s="32"/>
      <c r="W145" s="33"/>
    </row>
    <row r="146" spans="1:23">
      <c r="A146" s="211"/>
      <c r="B146" s="214"/>
      <c r="C146" s="243"/>
      <c r="D146" s="132">
        <v>26.34507942199707</v>
      </c>
      <c r="E146" s="235"/>
      <c r="F146" s="202"/>
      <c r="G146" s="64"/>
      <c r="H146" s="127">
        <v>28.871353149414062</v>
      </c>
      <c r="I146" s="235"/>
      <c r="J146" s="202"/>
      <c r="K146" s="28"/>
      <c r="L146" s="202"/>
      <c r="M146" s="29"/>
      <c r="N146" s="26"/>
      <c r="O146" s="202"/>
      <c r="P146" s="202"/>
      <c r="Q146" s="178"/>
      <c r="R146" s="31"/>
      <c r="S146" s="32"/>
      <c r="T146" s="32"/>
      <c r="U146" s="32"/>
      <c r="V146" s="32"/>
      <c r="W146" s="33"/>
    </row>
    <row r="147" spans="1:23" ht="16" thickBot="1">
      <c r="A147" s="211"/>
      <c r="B147" s="214"/>
      <c r="C147" s="251"/>
      <c r="D147" s="132">
        <v>26.328718185424805</v>
      </c>
      <c r="E147" s="236"/>
      <c r="F147" s="204"/>
      <c r="G147" s="64"/>
      <c r="H147" s="127">
        <v>28.882024765014648</v>
      </c>
      <c r="I147" s="236"/>
      <c r="J147" s="204"/>
      <c r="K147" s="28"/>
      <c r="L147" s="204"/>
      <c r="M147" s="29"/>
      <c r="N147" s="26"/>
      <c r="O147" s="204"/>
      <c r="P147" s="204"/>
      <c r="Q147" s="178"/>
      <c r="R147" s="31"/>
      <c r="S147" s="32"/>
      <c r="T147" s="32"/>
      <c r="U147" s="32"/>
      <c r="V147" s="32"/>
      <c r="W147" s="33"/>
    </row>
    <row r="148" spans="1:23">
      <c r="A148" s="211"/>
      <c r="B148" s="214"/>
      <c r="C148" s="253" t="s">
        <v>25</v>
      </c>
      <c r="D148" s="133"/>
      <c r="E148" s="248"/>
      <c r="F148" s="205"/>
      <c r="G148" s="99"/>
      <c r="H148" s="129"/>
      <c r="I148" s="248"/>
      <c r="J148" s="205"/>
      <c r="K148" s="99"/>
      <c r="L148" s="205"/>
      <c r="M148" s="98"/>
      <c r="N148" s="100"/>
      <c r="O148" s="205"/>
      <c r="P148" s="205"/>
      <c r="Q148" s="187"/>
      <c r="R148" s="110"/>
      <c r="S148" s="124"/>
      <c r="T148" s="124"/>
      <c r="U148" s="124"/>
      <c r="V148" s="124"/>
      <c r="W148" s="125"/>
    </row>
    <row r="149" spans="1:23">
      <c r="A149" s="211"/>
      <c r="B149" s="214"/>
      <c r="C149" s="246"/>
      <c r="D149" s="133"/>
      <c r="E149" s="249"/>
      <c r="F149" s="206"/>
      <c r="G149" s="99"/>
      <c r="H149" s="129"/>
      <c r="I149" s="249"/>
      <c r="J149" s="206"/>
      <c r="K149" s="99"/>
      <c r="L149" s="206"/>
      <c r="M149" s="98"/>
      <c r="N149" s="100"/>
      <c r="O149" s="206"/>
      <c r="P149" s="206"/>
      <c r="Q149" s="187"/>
      <c r="R149" s="110"/>
      <c r="S149" s="124"/>
      <c r="T149" s="124"/>
      <c r="U149" s="124"/>
      <c r="V149" s="124"/>
      <c r="W149" s="125"/>
    </row>
    <row r="150" spans="1:23" ht="16" thickBot="1">
      <c r="A150" s="211"/>
      <c r="B150" s="214"/>
      <c r="C150" s="247"/>
      <c r="D150" s="133"/>
      <c r="E150" s="250"/>
      <c r="F150" s="207"/>
      <c r="G150" s="99"/>
      <c r="H150" s="129"/>
      <c r="I150" s="250"/>
      <c r="J150" s="207"/>
      <c r="K150" s="99"/>
      <c r="L150" s="207"/>
      <c r="M150" s="98"/>
      <c r="N150" s="100"/>
      <c r="O150" s="207"/>
      <c r="P150" s="207"/>
      <c r="Q150" s="187"/>
      <c r="R150" s="110"/>
      <c r="S150" s="124"/>
      <c r="T150" s="124"/>
      <c r="U150" s="124"/>
      <c r="V150" s="124"/>
      <c r="W150" s="125"/>
    </row>
    <row r="151" spans="1:23">
      <c r="A151" s="211"/>
      <c r="B151" s="214"/>
      <c r="C151" s="242" t="s">
        <v>26</v>
      </c>
      <c r="D151" s="132">
        <v>28.904163360595703</v>
      </c>
      <c r="E151" s="234">
        <f>STDEVA(D151:D153)</f>
        <v>0.6024166619643917</v>
      </c>
      <c r="F151" s="201">
        <f>AVERAGE(D151:D153)</f>
        <v>28.216594696044922</v>
      </c>
      <c r="G151" s="64"/>
      <c r="H151" s="127">
        <v>31.473459243774414</v>
      </c>
      <c r="I151" s="234">
        <f>STDEVA(H151:H153)</f>
        <v>0.27078778286264338</v>
      </c>
      <c r="J151" s="201">
        <f>AVERAGE(H151:H153)</f>
        <v>31.246445973714192</v>
      </c>
      <c r="K151" s="28"/>
      <c r="L151" s="201">
        <f>F151-J151</f>
        <v>-3.0298512776692696</v>
      </c>
      <c r="M151" s="29"/>
      <c r="N151" s="26"/>
      <c r="O151" s="201">
        <f>L151-L166</f>
        <v>-1.9189561208089181</v>
      </c>
      <c r="P151" s="201">
        <f>$C$3^(-O151)</f>
        <v>3.7619251562851233</v>
      </c>
      <c r="Q151" s="178"/>
      <c r="R151" s="31"/>
      <c r="S151" s="32"/>
      <c r="T151" s="32"/>
      <c r="U151" s="32"/>
      <c r="V151" s="32"/>
      <c r="W151" s="33"/>
    </row>
    <row r="152" spans="1:23">
      <c r="A152" s="211"/>
      <c r="B152" s="214"/>
      <c r="C152" s="243"/>
      <c r="D152" s="132">
        <v>27.964149475097656</v>
      </c>
      <c r="E152" s="235"/>
      <c r="F152" s="202"/>
      <c r="G152" s="64"/>
      <c r="H152" s="127">
        <v>30.946727752685547</v>
      </c>
      <c r="I152" s="235"/>
      <c r="J152" s="202"/>
      <c r="K152" s="28"/>
      <c r="L152" s="202"/>
      <c r="M152" s="29"/>
      <c r="N152" s="26"/>
      <c r="O152" s="202"/>
      <c r="P152" s="202"/>
      <c r="Q152" s="178"/>
      <c r="R152" s="31"/>
      <c r="S152" s="32"/>
      <c r="T152" s="32"/>
      <c r="U152" s="32"/>
      <c r="V152" s="32"/>
      <c r="W152" s="33"/>
    </row>
    <row r="153" spans="1:23" ht="16" thickBot="1">
      <c r="A153" s="211"/>
      <c r="B153" s="214"/>
      <c r="C153" s="251"/>
      <c r="D153" s="134">
        <v>27.781471252441406</v>
      </c>
      <c r="E153" s="236"/>
      <c r="F153" s="204"/>
      <c r="G153" s="112"/>
      <c r="H153" s="130">
        <v>31.319150924682617</v>
      </c>
      <c r="I153" s="236"/>
      <c r="J153" s="204"/>
      <c r="K153" s="37"/>
      <c r="L153" s="204"/>
      <c r="M153" s="38"/>
      <c r="N153" s="39"/>
      <c r="O153" s="204"/>
      <c r="P153" s="204"/>
      <c r="Q153" s="182"/>
      <c r="R153" s="40"/>
      <c r="S153" s="41"/>
      <c r="T153" s="41"/>
      <c r="U153" s="41"/>
      <c r="V153" s="41"/>
      <c r="W153" s="42"/>
    </row>
    <row r="154" spans="1:23">
      <c r="A154" s="211"/>
      <c r="B154" s="215" t="s">
        <v>24</v>
      </c>
      <c r="C154" s="242" t="s">
        <v>18</v>
      </c>
      <c r="D154" s="131">
        <v>27.358860015869141</v>
      </c>
      <c r="E154" s="234">
        <f>STDEVA(D154:D156)</f>
        <v>0.20365989854989172</v>
      </c>
      <c r="F154" s="201">
        <f>AVERAGE(D154:D156)</f>
        <v>27.46453348795573</v>
      </c>
      <c r="G154" s="63">
        <f>VAR(AVERAGE(D154:D156),AVERAGE(D160:D162),AVERAGE(D166:D168))</f>
        <v>0.15878324110410791</v>
      </c>
      <c r="H154" s="71">
        <v>27.895591735839844</v>
      </c>
      <c r="I154" s="201">
        <f>STDEVA(H154:H156)</f>
        <v>0.14599928613106705</v>
      </c>
      <c r="J154" s="197">
        <f>AVERAGE(H154:H156)</f>
        <v>27.851298650105793</v>
      </c>
      <c r="K154" s="17">
        <f>VAR(AVERAGE(H154:H156),AVERAGE(H160:H162),AVERAGE(H166:H168))</f>
        <v>0.15255351946621784</v>
      </c>
      <c r="L154" s="197">
        <f>F154-J154</f>
        <v>-0.38676516215006274</v>
      </c>
      <c r="M154" s="43">
        <f>STDEVA(L154:L168)</f>
        <v>0.75048307374343015</v>
      </c>
      <c r="N154" s="44"/>
      <c r="O154" s="45"/>
      <c r="P154" s="46"/>
      <c r="Q154" s="183"/>
      <c r="R154" s="35">
        <f>AVERAGE(D154:D168)-AVERAGE(H154:H168)</f>
        <v>-1.1283622317843935</v>
      </c>
      <c r="S154" s="45"/>
      <c r="T154" s="45"/>
      <c r="U154" s="45"/>
      <c r="V154" s="45"/>
      <c r="W154" s="84"/>
    </row>
    <row r="155" spans="1:23">
      <c r="A155" s="211"/>
      <c r="B155" s="214"/>
      <c r="C155" s="243"/>
      <c r="D155" s="132">
        <v>27.335430145263672</v>
      </c>
      <c r="E155" s="235"/>
      <c r="F155" s="202"/>
      <c r="G155" s="64"/>
      <c r="H155" s="71">
        <v>27.970022201538086</v>
      </c>
      <c r="I155" s="202"/>
      <c r="J155" s="198"/>
      <c r="K155" s="28"/>
      <c r="L155" s="198"/>
      <c r="M155" s="47"/>
      <c r="N155" s="30"/>
      <c r="O155" s="45"/>
      <c r="P155" s="46"/>
      <c r="Q155" s="183"/>
      <c r="R155" s="31"/>
      <c r="S155" s="45"/>
      <c r="T155" s="45"/>
      <c r="U155" s="45"/>
      <c r="V155" s="45"/>
      <c r="W155" s="84"/>
    </row>
    <row r="156" spans="1:23" ht="16" thickBot="1">
      <c r="A156" s="211"/>
      <c r="B156" s="214"/>
      <c r="C156" s="244"/>
      <c r="D156" s="132">
        <v>27.699310302734375</v>
      </c>
      <c r="E156" s="236"/>
      <c r="F156" s="204"/>
      <c r="G156" s="64"/>
      <c r="H156" s="71">
        <v>27.688282012939453</v>
      </c>
      <c r="I156" s="204"/>
      <c r="J156" s="199"/>
      <c r="K156" s="28"/>
      <c r="L156" s="199"/>
      <c r="M156" s="48"/>
      <c r="N156" s="34"/>
      <c r="O156" s="45"/>
      <c r="P156" s="46"/>
      <c r="Q156" s="183"/>
      <c r="R156" s="31"/>
      <c r="S156" s="45"/>
      <c r="T156" s="45"/>
      <c r="U156" s="45"/>
      <c r="V156" s="45"/>
      <c r="W156" s="84"/>
    </row>
    <row r="157" spans="1:23">
      <c r="A157" s="211"/>
      <c r="B157" s="214"/>
      <c r="C157" s="245" t="s">
        <v>19</v>
      </c>
      <c r="D157" s="133"/>
      <c r="E157" s="248"/>
      <c r="F157" s="205"/>
      <c r="G157" s="99"/>
      <c r="H157" s="106"/>
      <c r="I157" s="205"/>
      <c r="J157" s="205"/>
      <c r="K157" s="99"/>
      <c r="L157" s="205"/>
      <c r="M157" s="107"/>
      <c r="N157" s="105"/>
      <c r="O157" s="108"/>
      <c r="P157" s="109"/>
      <c r="Q157" s="179"/>
      <c r="R157" s="110"/>
      <c r="S157" s="108"/>
      <c r="T157" s="108"/>
      <c r="U157" s="108"/>
      <c r="V157" s="108"/>
      <c r="W157" s="111"/>
    </row>
    <row r="158" spans="1:23">
      <c r="A158" s="211"/>
      <c r="B158" s="214"/>
      <c r="C158" s="246"/>
      <c r="D158" s="133"/>
      <c r="E158" s="249"/>
      <c r="F158" s="206"/>
      <c r="G158" s="99"/>
      <c r="H158" s="106"/>
      <c r="I158" s="206"/>
      <c r="J158" s="206"/>
      <c r="K158" s="99"/>
      <c r="L158" s="206"/>
      <c r="M158" s="107"/>
      <c r="N158" s="105"/>
      <c r="O158" s="108"/>
      <c r="P158" s="109"/>
      <c r="Q158" s="179"/>
      <c r="R158" s="110"/>
      <c r="S158" s="108"/>
      <c r="T158" s="108"/>
      <c r="U158" s="108"/>
      <c r="V158" s="108"/>
      <c r="W158" s="111"/>
    </row>
    <row r="159" spans="1:23" ht="16" thickBot="1">
      <c r="A159" s="211"/>
      <c r="B159" s="214"/>
      <c r="C159" s="247"/>
      <c r="D159" s="133"/>
      <c r="E159" s="250"/>
      <c r="F159" s="207"/>
      <c r="G159" s="99"/>
      <c r="H159" s="106"/>
      <c r="I159" s="207"/>
      <c r="J159" s="207"/>
      <c r="K159" s="99"/>
      <c r="L159" s="207"/>
      <c r="M159" s="107"/>
      <c r="N159" s="105"/>
      <c r="O159" s="108"/>
      <c r="P159" s="109"/>
      <c r="Q159" s="179"/>
      <c r="R159" s="110"/>
      <c r="S159" s="108"/>
      <c r="T159" s="108"/>
      <c r="U159" s="108"/>
      <c r="V159" s="108"/>
      <c r="W159" s="111"/>
    </row>
    <row r="160" spans="1:23">
      <c r="A160" s="211"/>
      <c r="B160" s="214"/>
      <c r="C160" s="242" t="s">
        <v>20</v>
      </c>
      <c r="D160" s="132">
        <v>26.267341613769531</v>
      </c>
      <c r="E160" s="234">
        <f>STDEVA(D160:D162)</f>
        <v>0.41117928813603727</v>
      </c>
      <c r="F160" s="201">
        <f>AVERAGE(D160:D162)</f>
        <v>26.700991948445637</v>
      </c>
      <c r="G160" s="64"/>
      <c r="H160" s="71">
        <v>28.34686279296875</v>
      </c>
      <c r="I160" s="201">
        <f>STDEVA(H160:H162)</f>
        <v>0.21002275977328563</v>
      </c>
      <c r="J160" s="197">
        <f>AVERAGE(H160:H162)</f>
        <v>28.58841832478841</v>
      </c>
      <c r="K160" s="28"/>
      <c r="L160" s="197">
        <f t="shared" ref="L160" si="19">F160-J160</f>
        <v>-1.8874263763427734</v>
      </c>
      <c r="M160" s="47"/>
      <c r="N160" s="30"/>
      <c r="O160" s="45"/>
      <c r="P160" s="46"/>
      <c r="Q160" s="183"/>
      <c r="R160" s="31"/>
      <c r="S160" s="45"/>
      <c r="T160" s="45"/>
      <c r="U160" s="45"/>
      <c r="V160" s="45"/>
      <c r="W160" s="84"/>
    </row>
    <row r="161" spans="1:29">
      <c r="A161" s="211"/>
      <c r="B161" s="214"/>
      <c r="C161" s="243"/>
      <c r="D161" s="132">
        <v>26.750398635864258</v>
      </c>
      <c r="E161" s="235"/>
      <c r="F161" s="202"/>
      <c r="G161" s="64"/>
      <c r="H161" s="71">
        <v>28.690547943115234</v>
      </c>
      <c r="I161" s="202"/>
      <c r="J161" s="198"/>
      <c r="K161" s="28"/>
      <c r="L161" s="198"/>
      <c r="M161" s="47"/>
      <c r="N161" s="30"/>
      <c r="O161" s="45"/>
      <c r="P161" s="46"/>
      <c r="Q161" s="183"/>
      <c r="R161" s="31"/>
      <c r="S161" s="45"/>
      <c r="T161" s="45"/>
      <c r="U161" s="45"/>
      <c r="V161" s="45"/>
      <c r="W161" s="84"/>
    </row>
    <row r="162" spans="1:29" ht="16" thickBot="1">
      <c r="A162" s="211"/>
      <c r="B162" s="214"/>
      <c r="C162" s="251"/>
      <c r="D162" s="132">
        <v>27.085235595703125</v>
      </c>
      <c r="E162" s="236"/>
      <c r="F162" s="204"/>
      <c r="G162" s="34"/>
      <c r="H162" s="71">
        <v>28.72784423828125</v>
      </c>
      <c r="I162" s="204"/>
      <c r="J162" s="199"/>
      <c r="K162" s="28"/>
      <c r="L162" s="199"/>
      <c r="M162" s="47"/>
      <c r="N162" s="30"/>
      <c r="O162" s="45"/>
      <c r="P162" s="46"/>
      <c r="Q162" s="183"/>
      <c r="R162" s="31"/>
      <c r="S162" s="45"/>
      <c r="T162" s="45"/>
      <c r="U162" s="45"/>
      <c r="V162" s="45"/>
      <c r="W162" s="84"/>
    </row>
    <row r="163" spans="1:29">
      <c r="A163" s="211"/>
      <c r="B163" s="214"/>
      <c r="C163" s="253" t="s">
        <v>25</v>
      </c>
      <c r="D163" s="133"/>
      <c r="E163" s="248"/>
      <c r="F163" s="205"/>
      <c r="G163" s="105"/>
      <c r="H163" s="106"/>
      <c r="I163" s="205"/>
      <c r="J163" s="205"/>
      <c r="K163" s="99"/>
      <c r="L163" s="205"/>
      <c r="M163" s="107"/>
      <c r="N163" s="105"/>
      <c r="O163" s="108"/>
      <c r="P163" s="109"/>
      <c r="Q163" s="179"/>
      <c r="R163" s="110"/>
      <c r="S163" s="108"/>
      <c r="T163" s="108"/>
      <c r="U163" s="108"/>
      <c r="V163" s="108"/>
      <c r="W163" s="111"/>
    </row>
    <row r="164" spans="1:29">
      <c r="A164" s="211"/>
      <c r="B164" s="214"/>
      <c r="C164" s="246"/>
      <c r="D164" s="133"/>
      <c r="E164" s="249"/>
      <c r="F164" s="206"/>
      <c r="G164" s="99"/>
      <c r="H164" s="106"/>
      <c r="I164" s="206"/>
      <c r="J164" s="206"/>
      <c r="K164" s="99"/>
      <c r="L164" s="206"/>
      <c r="M164" s="107"/>
      <c r="N164" s="105"/>
      <c r="O164" s="108"/>
      <c r="P164" s="109"/>
      <c r="Q164" s="179"/>
      <c r="R164" s="110"/>
      <c r="S164" s="108"/>
      <c r="T164" s="108"/>
      <c r="U164" s="108"/>
      <c r="V164" s="108"/>
      <c r="W164" s="111"/>
    </row>
    <row r="165" spans="1:29" ht="16" thickBot="1">
      <c r="A165" s="211"/>
      <c r="B165" s="214"/>
      <c r="C165" s="247"/>
      <c r="D165" s="133"/>
      <c r="E165" s="250"/>
      <c r="F165" s="207"/>
      <c r="G165" s="99"/>
      <c r="H165" s="106"/>
      <c r="I165" s="207"/>
      <c r="J165" s="207"/>
      <c r="K165" s="99"/>
      <c r="L165" s="207"/>
      <c r="M165" s="107"/>
      <c r="N165" s="105"/>
      <c r="O165" s="108"/>
      <c r="P165" s="109"/>
      <c r="Q165" s="179"/>
      <c r="R165" s="110"/>
      <c r="S165" s="108"/>
      <c r="T165" s="108"/>
      <c r="U165" s="108"/>
      <c r="V165" s="108"/>
      <c r="W165" s="111"/>
    </row>
    <row r="166" spans="1:29">
      <c r="A166" s="211"/>
      <c r="B166" s="214"/>
      <c r="C166" s="242" t="s">
        <v>26</v>
      </c>
      <c r="D166" s="132">
        <v>26.936260223388672</v>
      </c>
      <c r="E166" s="234">
        <f>STDEVA(D166:D168)</f>
        <v>6.1968189216537149E-2</v>
      </c>
      <c r="F166" s="201">
        <f>AVERAGE(D166:D168)</f>
        <v>26.88501803080241</v>
      </c>
      <c r="G166" s="64"/>
      <c r="H166" s="71">
        <v>27.831594467163086</v>
      </c>
      <c r="I166" s="201">
        <f>STDEVA(H166:H168)</f>
        <v>0.14942123612094216</v>
      </c>
      <c r="J166" s="197">
        <f>AVERAGE(H166:H168)</f>
        <v>27.995913187662762</v>
      </c>
      <c r="K166" s="28"/>
      <c r="L166" s="197">
        <f t="shared" ref="L166" si="20">F166-J166</f>
        <v>-1.1108951568603516</v>
      </c>
      <c r="M166" s="47"/>
      <c r="N166" s="30"/>
      <c r="O166" s="45"/>
      <c r="P166" s="46"/>
      <c r="Q166" s="183"/>
      <c r="R166" s="31"/>
      <c r="S166" s="45"/>
      <c r="T166" s="45"/>
      <c r="U166" s="45"/>
      <c r="V166" s="45"/>
      <c r="W166" s="84"/>
    </row>
    <row r="167" spans="1:29">
      <c r="A167" s="211"/>
      <c r="B167" s="214"/>
      <c r="C167" s="243"/>
      <c r="D167" s="132">
        <v>26.816144943237305</v>
      </c>
      <c r="E167" s="235"/>
      <c r="F167" s="202"/>
      <c r="G167" s="64"/>
      <c r="H167" s="71">
        <v>28.123638153076172</v>
      </c>
      <c r="I167" s="202"/>
      <c r="J167" s="198"/>
      <c r="K167" s="28"/>
      <c r="L167" s="198"/>
      <c r="M167" s="47"/>
      <c r="N167" s="30"/>
      <c r="O167" s="45"/>
      <c r="P167" s="46"/>
      <c r="Q167" s="183"/>
      <c r="R167" s="31"/>
      <c r="S167" s="45"/>
      <c r="T167" s="45"/>
      <c r="U167" s="45"/>
      <c r="V167" s="45"/>
      <c r="W167" s="84"/>
    </row>
    <row r="168" spans="1:29" ht="16" thickBot="1">
      <c r="A168" s="228"/>
      <c r="B168" s="229"/>
      <c r="C168" s="244"/>
      <c r="D168" s="134">
        <v>26.90264892578125</v>
      </c>
      <c r="E168" s="236"/>
      <c r="F168" s="204"/>
      <c r="G168" s="65"/>
      <c r="H168" s="72">
        <v>28.032506942749023</v>
      </c>
      <c r="I168" s="204"/>
      <c r="J168" s="199"/>
      <c r="K168" s="54"/>
      <c r="L168" s="199"/>
      <c r="M168" s="55"/>
      <c r="N168" s="56"/>
      <c r="O168" s="57"/>
      <c r="P168" s="58"/>
      <c r="Q168" s="184"/>
      <c r="R168" s="59"/>
      <c r="S168" s="57"/>
      <c r="T168" s="57"/>
      <c r="U168" s="57"/>
      <c r="V168" s="57"/>
      <c r="W168" s="85"/>
    </row>
    <row r="171" spans="1:29" ht="16" thickBot="1"/>
    <row r="172" spans="1:29">
      <c r="A172" s="230" t="s">
        <v>36</v>
      </c>
      <c r="B172" s="239" t="s">
        <v>23</v>
      </c>
      <c r="C172" s="231" t="s">
        <v>18</v>
      </c>
      <c r="D172" s="135">
        <v>32.546749114990234</v>
      </c>
      <c r="E172" s="234">
        <f>STDEVA(D172:D174)</f>
        <v>0.46935239042786098</v>
      </c>
      <c r="F172" s="201">
        <f>AVERAGE(D172:D174)</f>
        <v>33.084325154622398</v>
      </c>
      <c r="G172" s="63">
        <f>VAR(AVERAGE(D172:D174),AVERAGE(D175:D177),AVERAGE(D178:D180),AVERAGE(D181:D183),AVERAGE(D184:D186))</f>
        <v>7.5510272615160359</v>
      </c>
      <c r="H172" s="135">
        <v>22.802083969116211</v>
      </c>
      <c r="I172" s="234">
        <f>STDEVA(H172:H174)</f>
        <v>0.5915309968969833</v>
      </c>
      <c r="J172" s="201">
        <f>AVERAGE(H172:H174)</f>
        <v>23.086212793986004</v>
      </c>
      <c r="K172" s="18">
        <f>VAR(AVERAGE(H172:H174),AVERAGE(H175:H177),AVERAGE(H178:H180),AVERAGE(H181:H183),AVERAGE(H184:H186))</f>
        <v>10.862416968297566</v>
      </c>
      <c r="L172" s="201">
        <f>F172-J172</f>
        <v>9.9981123606363944</v>
      </c>
      <c r="M172" s="19">
        <f>STDEVA(L172:L186)</f>
        <v>5.7446548031854867</v>
      </c>
      <c r="N172" s="20">
        <f>SQRT((POWER(M187,2)+POWER(M172,2)/5))</f>
        <v>6.3846664060887477</v>
      </c>
      <c r="O172" s="201">
        <f>L172-L187</f>
        <v>0.64665158589680871</v>
      </c>
      <c r="P172" s="201">
        <f>$C$3^(-O172)</f>
        <v>0.63987885923446752</v>
      </c>
      <c r="Q172" s="177">
        <f>AVERAGE(P172:P186)</f>
        <v>10181.0552598471</v>
      </c>
      <c r="R172" s="21">
        <f>AVERAGE(D172:D186)-AVERAGE(H172:H186)</f>
        <v>-0.18347218831380374</v>
      </c>
      <c r="S172" s="22">
        <f>R187-R172</f>
        <v>7.9001781463623075</v>
      </c>
      <c r="T172" s="21">
        <f>$C$3^(-S172)</f>
        <v>4.2764721256666489E-3</v>
      </c>
      <c r="U172" s="23">
        <f>(R172-R187)/(N172*SQRT(5))</f>
        <v>-0.55336752920333709</v>
      </c>
      <c r="V172" s="24">
        <f>TDIST(ABS(U172),4,2)</f>
        <v>0.60948400238187506</v>
      </c>
      <c r="W172" s="25">
        <f>N172/SQRT(5)</f>
        <v>2.8553096195347432</v>
      </c>
      <c r="X172" s="209" t="s">
        <v>17</v>
      </c>
      <c r="Y172" s="209"/>
      <c r="Z172" s="209"/>
      <c r="AA172" s="209"/>
      <c r="AB172" s="209"/>
      <c r="AC172" s="209"/>
    </row>
    <row r="173" spans="1:29">
      <c r="A173" s="221"/>
      <c r="B173" s="240"/>
      <c r="C173" s="232"/>
      <c r="D173" s="128">
        <v>33.412700653076172</v>
      </c>
      <c r="E173" s="235"/>
      <c r="F173" s="202"/>
      <c r="G173" s="64"/>
      <c r="H173" s="128">
        <v>23.766201019287109</v>
      </c>
      <c r="I173" s="235"/>
      <c r="J173" s="202"/>
      <c r="K173" s="29"/>
      <c r="L173" s="202"/>
      <c r="M173" s="29"/>
      <c r="N173" s="30"/>
      <c r="O173" s="202"/>
      <c r="P173" s="202"/>
      <c r="Q173" s="178"/>
      <c r="R173" s="31"/>
      <c r="S173" s="32"/>
      <c r="T173" s="32"/>
      <c r="U173" s="32"/>
      <c r="V173" s="32"/>
      <c r="W173" s="33"/>
    </row>
    <row r="174" spans="1:29" ht="16" thickBot="1">
      <c r="A174" s="221"/>
      <c r="B174" s="240"/>
      <c r="C174" s="238"/>
      <c r="D174" s="128">
        <v>33.293525695800781</v>
      </c>
      <c r="E174" s="236"/>
      <c r="F174" s="204"/>
      <c r="G174" s="64"/>
      <c r="H174" s="128">
        <v>22.690353393554688</v>
      </c>
      <c r="I174" s="236"/>
      <c r="J174" s="204"/>
      <c r="K174" s="29"/>
      <c r="L174" s="204"/>
      <c r="M174" s="27"/>
      <c r="N174" s="34"/>
      <c r="O174" s="204"/>
      <c r="P174" s="204"/>
      <c r="Q174" s="178"/>
      <c r="R174" s="31"/>
      <c r="S174" s="32"/>
      <c r="T174" s="32"/>
      <c r="U174" s="32"/>
      <c r="V174" s="32"/>
      <c r="W174" s="33"/>
    </row>
    <row r="175" spans="1:29">
      <c r="A175" s="221"/>
      <c r="B175" s="240"/>
      <c r="C175" s="237" t="s">
        <v>19</v>
      </c>
      <c r="D175" s="132">
        <v>27.397558212280273</v>
      </c>
      <c r="E175" s="234">
        <f>STDEVA(D175:D177)</f>
        <v>0.23462809608555771</v>
      </c>
      <c r="F175" s="201">
        <f>AVERAGE(D175:D177)</f>
        <v>27.660837809244793</v>
      </c>
      <c r="G175" s="64"/>
      <c r="H175" s="127">
        <v>30.770130157470703</v>
      </c>
      <c r="I175" s="234">
        <f>STDEVA(H175:H177)</f>
        <v>0.10580959409880697</v>
      </c>
      <c r="J175" s="201">
        <f>AVERAGE(H175:H177)</f>
        <v>30.819537480672199</v>
      </c>
      <c r="K175" s="29"/>
      <c r="L175" s="201">
        <f>F175-J175</f>
        <v>-3.1586996714274065</v>
      </c>
      <c r="M175" s="29"/>
      <c r="N175" s="26"/>
      <c r="O175" s="201">
        <f>L175-L190</f>
        <v>-12.676433563232418</v>
      </c>
      <c r="P175" s="201">
        <f>$C$3^(-O175)</f>
        <v>6325.6085622959836</v>
      </c>
      <c r="Q175" s="181"/>
      <c r="R175" s="31"/>
      <c r="S175" s="32"/>
      <c r="T175" s="32"/>
      <c r="U175" s="32"/>
      <c r="V175" s="32"/>
      <c r="W175" s="33"/>
    </row>
    <row r="176" spans="1:29">
      <c r="A176" s="221"/>
      <c r="B176" s="240"/>
      <c r="C176" s="232"/>
      <c r="D176" s="132">
        <v>27.737131118774414</v>
      </c>
      <c r="E176" s="235"/>
      <c r="F176" s="202"/>
      <c r="G176" s="64"/>
      <c r="H176" s="127">
        <v>30.941013336181641</v>
      </c>
      <c r="I176" s="235"/>
      <c r="J176" s="202"/>
      <c r="K176" s="29"/>
      <c r="L176" s="202"/>
      <c r="M176" s="29"/>
      <c r="N176" s="26"/>
      <c r="O176" s="202"/>
      <c r="P176" s="202"/>
      <c r="Q176" s="178"/>
      <c r="R176" s="31"/>
      <c r="S176" s="32"/>
      <c r="T176" s="32"/>
      <c r="U176" s="32"/>
      <c r="V176" s="32"/>
      <c r="W176" s="33"/>
    </row>
    <row r="177" spans="1:23" ht="16" thickBot="1">
      <c r="A177" s="221"/>
      <c r="B177" s="240"/>
      <c r="C177" s="233"/>
      <c r="D177" s="132">
        <v>27.847824096679688</v>
      </c>
      <c r="E177" s="236"/>
      <c r="F177" s="204"/>
      <c r="G177" s="64"/>
      <c r="H177" s="127">
        <v>30.747468948364258</v>
      </c>
      <c r="I177" s="236"/>
      <c r="J177" s="204"/>
      <c r="K177" s="29"/>
      <c r="L177" s="204"/>
      <c r="M177" s="27"/>
      <c r="N177" s="36"/>
      <c r="O177" s="204"/>
      <c r="P177" s="204"/>
      <c r="Q177" s="178"/>
      <c r="R177" s="31"/>
      <c r="S177" s="32"/>
      <c r="T177" s="32"/>
      <c r="U177" s="32"/>
      <c r="V177" s="32"/>
      <c r="W177" s="33"/>
    </row>
    <row r="178" spans="1:23">
      <c r="A178" s="221"/>
      <c r="B178" s="240"/>
      <c r="C178" s="231" t="s">
        <v>20</v>
      </c>
      <c r="D178" s="132">
        <v>26.301177978515625</v>
      </c>
      <c r="E178" s="234">
        <f>STDEVA(D178:D180)</f>
        <v>0.20681467728054387</v>
      </c>
      <c r="F178" s="201">
        <f>AVERAGE(D178:D180)</f>
        <v>26.533597946166992</v>
      </c>
      <c r="G178" s="64"/>
      <c r="H178" s="127">
        <v>29.612987518310547</v>
      </c>
      <c r="I178" s="234">
        <f>STDEVA(H178:H180)</f>
        <v>0.18043997317677629</v>
      </c>
      <c r="J178" s="201">
        <f>AVERAGE(H178:H185)</f>
        <v>30.018782615661621</v>
      </c>
      <c r="K178" s="29"/>
      <c r="L178" s="201">
        <f>F178-J178</f>
        <v>-3.4851846694946289</v>
      </c>
      <c r="M178" s="29"/>
      <c r="N178" s="26"/>
      <c r="O178" s="201">
        <f>L178-L193</f>
        <v>-15.266191800435386</v>
      </c>
      <c r="P178" s="201">
        <f>$C$3^(-O178)</f>
        <v>37814.327374467015</v>
      </c>
      <c r="Q178" s="181"/>
      <c r="R178" s="31"/>
      <c r="S178" s="32"/>
      <c r="T178" s="32"/>
      <c r="U178" s="32"/>
      <c r="V178" s="32"/>
      <c r="W178" s="33"/>
    </row>
    <row r="179" spans="1:23">
      <c r="A179" s="221"/>
      <c r="B179" s="240"/>
      <c r="C179" s="232"/>
      <c r="D179" s="132">
        <v>26.602289199829102</v>
      </c>
      <c r="E179" s="235"/>
      <c r="F179" s="202"/>
      <c r="G179" s="64"/>
      <c r="H179" s="127">
        <v>29.970159530639648</v>
      </c>
      <c r="I179" s="235"/>
      <c r="J179" s="202"/>
      <c r="K179" s="28"/>
      <c r="L179" s="202"/>
      <c r="M179" s="29"/>
      <c r="N179" s="26"/>
      <c r="O179" s="202"/>
      <c r="P179" s="202"/>
      <c r="Q179" s="178"/>
      <c r="R179" s="31"/>
      <c r="S179" s="32"/>
      <c r="T179" s="32"/>
      <c r="U179" s="32"/>
      <c r="V179" s="32"/>
      <c r="W179" s="33"/>
    </row>
    <row r="180" spans="1:23" ht="16" thickBot="1">
      <c r="A180" s="221"/>
      <c r="B180" s="240"/>
      <c r="C180" s="233"/>
      <c r="D180" s="132">
        <v>26.69732666015625</v>
      </c>
      <c r="E180" s="236"/>
      <c r="F180" s="204"/>
      <c r="G180" s="64"/>
      <c r="H180" s="127">
        <v>29.74688720703125</v>
      </c>
      <c r="I180" s="236"/>
      <c r="J180" s="204"/>
      <c r="K180" s="28"/>
      <c r="L180" s="204"/>
      <c r="M180" s="29"/>
      <c r="N180" s="26"/>
      <c r="O180" s="204"/>
      <c r="P180" s="204"/>
      <c r="Q180" s="178"/>
      <c r="R180" s="31"/>
      <c r="S180" s="32"/>
      <c r="T180" s="32"/>
      <c r="U180" s="32"/>
      <c r="V180" s="32"/>
      <c r="W180" s="33"/>
    </row>
    <row r="181" spans="1:23">
      <c r="A181" s="221"/>
      <c r="B181" s="240"/>
      <c r="C181" s="231" t="s">
        <v>25</v>
      </c>
      <c r="D181" s="132">
        <v>29.408987045288086</v>
      </c>
      <c r="E181" s="234">
        <f>STDEVA(D181:D183)</f>
        <v>0.43792683456952053</v>
      </c>
      <c r="F181" s="201">
        <f>AVERAGE(D181:D183)</f>
        <v>28.960847218831379</v>
      </c>
      <c r="G181" s="64"/>
      <c r="H181" s="127">
        <v>31.173223495483398</v>
      </c>
      <c r="I181" s="234">
        <f>STDEVA(H181:H183)</f>
        <v>0.36587808343158873</v>
      </c>
      <c r="J181" s="201">
        <f>AVERAGE(H181:H183)</f>
        <v>31.206598281860352</v>
      </c>
      <c r="K181" s="28"/>
      <c r="L181" s="201">
        <f>F181-J181</f>
        <v>-2.2457510630289725</v>
      </c>
      <c r="M181" s="29"/>
      <c r="N181" s="26"/>
      <c r="O181" s="201">
        <f>L181-L196</f>
        <v>-12.773463567097981</v>
      </c>
      <c r="P181" s="201">
        <f>$C$3^(-O181)</f>
        <v>6763.902278614325</v>
      </c>
      <c r="Q181" s="178"/>
      <c r="R181" s="31"/>
      <c r="S181" s="32"/>
      <c r="T181" s="32"/>
      <c r="U181" s="32"/>
      <c r="V181" s="32"/>
      <c r="W181" s="33"/>
    </row>
    <row r="182" spans="1:23">
      <c r="A182" s="221"/>
      <c r="B182" s="240"/>
      <c r="C182" s="232"/>
      <c r="D182" s="132">
        <v>28.939651489257812</v>
      </c>
      <c r="E182" s="235"/>
      <c r="F182" s="202"/>
      <c r="G182" s="64"/>
      <c r="H182" s="127">
        <v>31.588020324707031</v>
      </c>
      <c r="I182" s="235"/>
      <c r="J182" s="202"/>
      <c r="K182" s="28"/>
      <c r="L182" s="202"/>
      <c r="M182" s="29"/>
      <c r="N182" s="26"/>
      <c r="O182" s="202"/>
      <c r="P182" s="202"/>
      <c r="Q182" s="178"/>
      <c r="R182" s="31"/>
      <c r="S182" s="32"/>
      <c r="T182" s="32"/>
      <c r="U182" s="32"/>
      <c r="V182" s="32"/>
      <c r="W182" s="33"/>
    </row>
    <row r="183" spans="1:23" ht="16" thickBot="1">
      <c r="A183" s="221"/>
      <c r="B183" s="240"/>
      <c r="C183" s="233"/>
      <c r="D183" s="132">
        <v>28.533903121948242</v>
      </c>
      <c r="E183" s="236"/>
      <c r="F183" s="204"/>
      <c r="G183" s="64"/>
      <c r="H183" s="127">
        <v>30.858551025390625</v>
      </c>
      <c r="I183" s="236"/>
      <c r="J183" s="204"/>
      <c r="K183" s="28"/>
      <c r="L183" s="204"/>
      <c r="M183" s="29"/>
      <c r="N183" s="26"/>
      <c r="O183" s="204"/>
      <c r="P183" s="204"/>
      <c r="Q183" s="178"/>
      <c r="R183" s="31"/>
      <c r="S183" s="32"/>
      <c r="T183" s="32"/>
      <c r="U183" s="32"/>
      <c r="V183" s="32"/>
      <c r="W183" s="33"/>
    </row>
    <row r="184" spans="1:23">
      <c r="A184" s="221"/>
      <c r="B184" s="240"/>
      <c r="C184" s="231" t="s">
        <v>26</v>
      </c>
      <c r="D184" s="132">
        <v>25.97953987121582</v>
      </c>
      <c r="E184" s="234">
        <f>STDEVA(D184:D186)</f>
        <v>0.3942216263727617</v>
      </c>
      <c r="F184" s="201">
        <f>AVERAGE(D184:D186)</f>
        <v>26.400314966837566</v>
      </c>
      <c r="G184" s="64"/>
      <c r="H184" s="127">
        <v>27.998867034912109</v>
      </c>
      <c r="I184" s="234">
        <f>STDEVA(H184:H186)</f>
        <v>0.61278821975329367</v>
      </c>
      <c r="J184" s="201">
        <f>AVERAGE(H184:H186)</f>
        <v>28.668257395426433</v>
      </c>
      <c r="K184" s="28"/>
      <c r="L184" s="201">
        <f>F184-J184</f>
        <v>-2.2679424285888672</v>
      </c>
      <c r="M184" s="29"/>
      <c r="N184" s="26"/>
      <c r="O184" s="201">
        <f>L184-L199</f>
        <v>0.32644208272298059</v>
      </c>
      <c r="P184" s="201">
        <f t="shared" ref="P184" si="21">$C$3^(-O184)</f>
        <v>0.79820499895294417</v>
      </c>
      <c r="Q184" s="178"/>
      <c r="R184" s="31"/>
      <c r="S184" s="32"/>
      <c r="T184" s="32"/>
      <c r="U184" s="32"/>
      <c r="V184" s="32"/>
      <c r="W184" s="33"/>
    </row>
    <row r="185" spans="1:23">
      <c r="A185" s="221"/>
      <c r="B185" s="240"/>
      <c r="C185" s="232"/>
      <c r="D185" s="132">
        <v>26.460296630859375</v>
      </c>
      <c r="E185" s="235"/>
      <c r="F185" s="202"/>
      <c r="G185" s="64"/>
      <c r="H185" s="127">
        <v>29.201564788818359</v>
      </c>
      <c r="I185" s="235"/>
      <c r="J185" s="202"/>
      <c r="K185" s="28"/>
      <c r="L185" s="202"/>
      <c r="M185" s="29"/>
      <c r="N185" s="26"/>
      <c r="O185" s="202"/>
      <c r="P185" s="202"/>
      <c r="Q185" s="178"/>
      <c r="R185" s="31"/>
      <c r="S185" s="32"/>
      <c r="T185" s="32"/>
      <c r="U185" s="32"/>
      <c r="V185" s="32"/>
      <c r="W185" s="33"/>
    </row>
    <row r="186" spans="1:23" ht="16" thickBot="1">
      <c r="A186" s="221"/>
      <c r="B186" s="241"/>
      <c r="C186" s="233"/>
      <c r="D186" s="134">
        <v>26.7611083984375</v>
      </c>
      <c r="E186" s="236"/>
      <c r="F186" s="204"/>
      <c r="G186" s="64"/>
      <c r="H186" s="130">
        <v>28.804340362548828</v>
      </c>
      <c r="I186" s="236"/>
      <c r="J186" s="204"/>
      <c r="K186" s="37"/>
      <c r="L186" s="204"/>
      <c r="M186" s="38"/>
      <c r="N186" s="39"/>
      <c r="O186" s="204"/>
      <c r="P186" s="204"/>
      <c r="Q186" s="182"/>
      <c r="R186" s="40"/>
      <c r="S186" s="41"/>
      <c r="T186" s="41"/>
      <c r="U186" s="41"/>
      <c r="V186" s="41"/>
      <c r="W186" s="42"/>
    </row>
    <row r="187" spans="1:23">
      <c r="A187" s="211"/>
      <c r="B187" s="214" t="s">
        <v>24</v>
      </c>
      <c r="C187" s="197" t="s">
        <v>18</v>
      </c>
      <c r="D187" s="61">
        <v>31.163261413574219</v>
      </c>
      <c r="E187" s="201">
        <f>STDEVA(D187:D189)</f>
        <v>0.50348514647943465</v>
      </c>
      <c r="F187" s="201">
        <f>AVERAGE(D187:D189)</f>
        <v>31.632080713907879</v>
      </c>
      <c r="G187" s="15">
        <f>VAR(AVERAGE(D187:D189),AVERAGE(D190:D192),AVERAGE(D193:D195),AVERAGE(D196:D198),AVERAGE(D199:D201))</f>
        <v>5.2512198557254255</v>
      </c>
      <c r="H187" s="83">
        <v>22.256063461303711</v>
      </c>
      <c r="I187" s="201">
        <f>STDEVA(H187:H189)</f>
        <v>5.4411289357325324E-2</v>
      </c>
      <c r="J187" s="197">
        <f>AVERAGE(H187:H189)</f>
        <v>22.280619939168293</v>
      </c>
      <c r="K187" s="17">
        <f>VAR(AVERAGE(H187:H189),AVERAGE(H190:H192),AVERAGE(H193:H195),AVERAGE(H196:H198),AVERAGE(H199:H201))</f>
        <v>13.675165296621685</v>
      </c>
      <c r="L187" s="197">
        <f>F187-J187</f>
        <v>9.3514607747395857</v>
      </c>
      <c r="M187" s="43">
        <f>STDEVA(L187:L201)</f>
        <v>5.8449767626129869</v>
      </c>
      <c r="N187" s="44"/>
      <c r="O187" s="45"/>
      <c r="P187" s="46"/>
      <c r="Q187" s="183"/>
      <c r="R187" s="35">
        <f>AVERAGE(D187:D201)-AVERAGE(H187:H201)</f>
        <v>7.7167059580485038</v>
      </c>
      <c r="S187" s="45"/>
      <c r="T187" s="45"/>
      <c r="U187" s="45"/>
      <c r="V187" s="45"/>
      <c r="W187" s="84"/>
    </row>
    <row r="188" spans="1:23">
      <c r="A188" s="211"/>
      <c r="B188" s="214"/>
      <c r="C188" s="198"/>
      <c r="D188" s="61">
        <v>32.164237976074219</v>
      </c>
      <c r="E188" s="202"/>
      <c r="F188" s="202"/>
      <c r="G188" s="27"/>
      <c r="H188" s="83">
        <v>22.342981338500977</v>
      </c>
      <c r="I188" s="202"/>
      <c r="J188" s="198"/>
      <c r="K188" s="28"/>
      <c r="L188" s="198"/>
      <c r="M188" s="47"/>
      <c r="N188" s="30"/>
      <c r="O188" s="45"/>
      <c r="P188" s="46"/>
      <c r="Q188" s="183"/>
      <c r="R188" s="31"/>
      <c r="S188" s="45"/>
      <c r="T188" s="45"/>
      <c r="U188" s="45"/>
      <c r="V188" s="45"/>
      <c r="W188" s="84"/>
    </row>
    <row r="189" spans="1:23" ht="16" thickBot="1">
      <c r="A189" s="211"/>
      <c r="B189" s="214"/>
      <c r="C189" s="199"/>
      <c r="D189" s="61">
        <v>31.568742752075195</v>
      </c>
      <c r="E189" s="204"/>
      <c r="F189" s="204"/>
      <c r="G189" s="27"/>
      <c r="H189" s="83">
        <v>22.242815017700195</v>
      </c>
      <c r="I189" s="204"/>
      <c r="J189" s="199"/>
      <c r="K189" s="28"/>
      <c r="L189" s="199"/>
      <c r="M189" s="48"/>
      <c r="N189" s="34"/>
      <c r="O189" s="45"/>
      <c r="P189" s="46"/>
      <c r="Q189" s="183"/>
      <c r="R189" s="31"/>
      <c r="S189" s="45"/>
      <c r="T189" s="45"/>
      <c r="U189" s="45"/>
      <c r="V189" s="45"/>
      <c r="W189" s="84"/>
    </row>
    <row r="190" spans="1:23">
      <c r="A190" s="211"/>
      <c r="B190" s="214"/>
      <c r="C190" s="208" t="s">
        <v>19</v>
      </c>
      <c r="D190" s="61">
        <v>30.609275817871094</v>
      </c>
      <c r="E190" s="201">
        <f>STDEVA(D190:D192)</f>
        <v>0.2247273922167643</v>
      </c>
      <c r="F190" s="201">
        <f>AVERAGE(D190:D192)</f>
        <v>30.867427825927734</v>
      </c>
      <c r="G190" s="27"/>
      <c r="H190" s="83">
        <v>20.820890426635742</v>
      </c>
      <c r="I190" s="201">
        <f>STDEVA(H190:H192)</f>
        <v>0.46486999777309018</v>
      </c>
      <c r="J190" s="197">
        <f>AVERAGE(H190:H192)</f>
        <v>21.349693934122723</v>
      </c>
      <c r="K190" s="28"/>
      <c r="L190" s="197">
        <f t="shared" ref="L190" si="22">F190-J190</f>
        <v>9.5177338918050118</v>
      </c>
      <c r="M190" s="47"/>
      <c r="N190" s="30"/>
      <c r="O190" s="45"/>
      <c r="P190" s="46"/>
      <c r="Q190" s="183"/>
      <c r="R190" s="31"/>
      <c r="S190" s="45"/>
      <c r="T190" s="45"/>
      <c r="U190" s="45"/>
      <c r="V190" s="45"/>
      <c r="W190" s="84"/>
    </row>
    <row r="191" spans="1:23">
      <c r="A191" s="211"/>
      <c r="B191" s="214"/>
      <c r="C191" s="198"/>
      <c r="D191" s="61">
        <v>30.973688125610352</v>
      </c>
      <c r="E191" s="202"/>
      <c r="F191" s="202"/>
      <c r="G191" s="27"/>
      <c r="H191" s="83">
        <v>21.693965911865234</v>
      </c>
      <c r="I191" s="202"/>
      <c r="J191" s="198"/>
      <c r="K191" s="28"/>
      <c r="L191" s="198"/>
      <c r="M191" s="47"/>
      <c r="N191" s="30"/>
      <c r="O191" s="45"/>
      <c r="P191" s="46"/>
      <c r="Q191" s="183"/>
      <c r="R191" s="31"/>
      <c r="S191" s="45"/>
      <c r="T191" s="45"/>
      <c r="U191" s="45"/>
      <c r="V191" s="45"/>
      <c r="W191" s="84"/>
    </row>
    <row r="192" spans="1:23" ht="16" thickBot="1">
      <c r="A192" s="211"/>
      <c r="B192" s="214"/>
      <c r="C192" s="200"/>
      <c r="D192" s="61">
        <v>31.019319534301758</v>
      </c>
      <c r="E192" s="204"/>
      <c r="F192" s="204"/>
      <c r="G192" s="27"/>
      <c r="H192" s="83">
        <v>21.534225463867188</v>
      </c>
      <c r="I192" s="204"/>
      <c r="J192" s="199"/>
      <c r="K192" s="28"/>
      <c r="L192" s="199"/>
      <c r="M192" s="48"/>
      <c r="N192" s="34"/>
      <c r="O192" s="45"/>
      <c r="P192" s="46"/>
      <c r="Q192" s="183"/>
      <c r="R192" s="31"/>
      <c r="S192" s="45"/>
      <c r="T192" s="45"/>
      <c r="U192" s="45"/>
      <c r="V192" s="45"/>
      <c r="W192" s="84"/>
    </row>
    <row r="193" spans="1:23">
      <c r="A193" s="211"/>
      <c r="B193" s="214"/>
      <c r="C193" s="197" t="s">
        <v>20</v>
      </c>
      <c r="D193" s="61">
        <v>31.695446014404297</v>
      </c>
      <c r="E193" s="201">
        <f>STDEVA(D193:D195)</f>
        <v>0.34040972498026939</v>
      </c>
      <c r="F193" s="201">
        <f>AVERAGE(D193:D195)</f>
        <v>32.00836499532064</v>
      </c>
      <c r="G193" s="27"/>
      <c r="H193" s="83">
        <v>20.292524337768555</v>
      </c>
      <c r="I193" s="201">
        <f>STDEVA(H193:H195)</f>
        <v>0.36927858735696167</v>
      </c>
      <c r="J193" s="197">
        <f>AVERAGE(H193:H195)</f>
        <v>20.227357864379883</v>
      </c>
      <c r="K193" s="28"/>
      <c r="L193" s="197">
        <f t="shared" ref="L193" si="23">F193-J193</f>
        <v>11.781007130940758</v>
      </c>
      <c r="M193" s="47"/>
      <c r="N193" s="30"/>
      <c r="O193" s="45"/>
      <c r="P193" s="46"/>
      <c r="Q193" s="183"/>
      <c r="R193" s="31"/>
      <c r="S193" s="45"/>
      <c r="T193" s="45"/>
      <c r="U193" s="45"/>
      <c r="V193" s="45"/>
      <c r="W193" s="84"/>
    </row>
    <row r="194" spans="1:23">
      <c r="A194" s="211"/>
      <c r="B194" s="214"/>
      <c r="C194" s="198"/>
      <c r="D194" s="61">
        <v>32.370834350585938</v>
      </c>
      <c r="E194" s="202"/>
      <c r="F194" s="202"/>
      <c r="G194" s="27"/>
      <c r="H194" s="83">
        <v>20.559715270996094</v>
      </c>
      <c r="I194" s="202"/>
      <c r="J194" s="198"/>
      <c r="K194" s="28"/>
      <c r="L194" s="198"/>
      <c r="M194" s="47"/>
      <c r="N194" s="30"/>
      <c r="O194" s="45"/>
      <c r="P194" s="46"/>
      <c r="Q194" s="183"/>
      <c r="R194" s="31"/>
      <c r="S194" s="45"/>
      <c r="T194" s="45"/>
      <c r="U194" s="45"/>
      <c r="V194" s="45"/>
      <c r="W194" s="84"/>
    </row>
    <row r="195" spans="1:23" ht="16" thickBot="1">
      <c r="A195" s="211"/>
      <c r="B195" s="214"/>
      <c r="C195" s="200"/>
      <c r="D195" s="61">
        <v>31.95881462097168</v>
      </c>
      <c r="E195" s="204"/>
      <c r="F195" s="204"/>
      <c r="G195" s="27"/>
      <c r="H195" s="83">
        <v>19.829833984375</v>
      </c>
      <c r="I195" s="204"/>
      <c r="J195" s="199"/>
      <c r="K195" s="28"/>
      <c r="L195" s="199"/>
      <c r="M195" s="47"/>
      <c r="N195" s="30"/>
      <c r="O195" s="45"/>
      <c r="P195" s="46"/>
      <c r="Q195" s="183"/>
      <c r="R195" s="31"/>
      <c r="S195" s="45"/>
      <c r="T195" s="45"/>
      <c r="U195" s="45"/>
      <c r="V195" s="45"/>
      <c r="W195" s="84"/>
    </row>
    <row r="196" spans="1:23">
      <c r="A196" s="211"/>
      <c r="B196" s="214"/>
      <c r="C196" s="197" t="s">
        <v>25</v>
      </c>
      <c r="D196" s="61">
        <v>29.733308792114258</v>
      </c>
      <c r="E196" s="201">
        <f>STDEVA(D196:D198)</f>
        <v>0.71567468609692386</v>
      </c>
      <c r="F196" s="201">
        <f>AVERAGE(D196:D198)</f>
        <v>30.325278600056965</v>
      </c>
      <c r="G196" s="27"/>
      <c r="H196" s="83">
        <v>19.821258544921875</v>
      </c>
      <c r="I196" s="201">
        <f>STDEVA(H196:H198)</f>
        <v>9.6640877694944449E-2</v>
      </c>
      <c r="J196" s="197">
        <f>AVERAGE(H196:H198)</f>
        <v>19.797566095987957</v>
      </c>
      <c r="K196" s="28"/>
      <c r="L196" s="197">
        <f t="shared" ref="L196" si="24">F196-J196</f>
        <v>10.527712504069008</v>
      </c>
      <c r="M196" s="47"/>
      <c r="N196" s="30"/>
      <c r="O196" s="45"/>
      <c r="P196" s="46"/>
      <c r="Q196" s="183"/>
      <c r="R196" s="31"/>
      <c r="S196" s="45"/>
      <c r="T196" s="45"/>
      <c r="U196" s="45"/>
      <c r="V196" s="45"/>
      <c r="W196" s="84"/>
    </row>
    <row r="197" spans="1:23">
      <c r="A197" s="211"/>
      <c r="B197" s="214"/>
      <c r="C197" s="198"/>
      <c r="D197" s="61">
        <v>31.120632171630859</v>
      </c>
      <c r="E197" s="202"/>
      <c r="F197" s="202"/>
      <c r="G197" s="27"/>
      <c r="H197" s="83">
        <v>19.691282272338867</v>
      </c>
      <c r="I197" s="202"/>
      <c r="J197" s="198"/>
      <c r="K197" s="28"/>
      <c r="L197" s="198"/>
      <c r="M197" s="47"/>
      <c r="N197" s="30"/>
      <c r="O197" s="45"/>
      <c r="P197" s="46"/>
      <c r="Q197" s="183"/>
      <c r="R197" s="31"/>
      <c r="S197" s="45"/>
      <c r="T197" s="45"/>
      <c r="U197" s="45"/>
      <c r="V197" s="45"/>
      <c r="W197" s="84"/>
    </row>
    <row r="198" spans="1:23" ht="16" thickBot="1">
      <c r="A198" s="211"/>
      <c r="B198" s="214"/>
      <c r="C198" s="200"/>
      <c r="D198" s="61">
        <v>30.121894836425781</v>
      </c>
      <c r="E198" s="204"/>
      <c r="F198" s="204"/>
      <c r="G198" s="27"/>
      <c r="H198" s="83">
        <v>19.880157470703125</v>
      </c>
      <c r="I198" s="204"/>
      <c r="J198" s="199"/>
      <c r="K198" s="28"/>
      <c r="L198" s="199"/>
      <c r="M198" s="47"/>
      <c r="N198" s="30"/>
      <c r="O198" s="45"/>
      <c r="P198" s="46"/>
      <c r="Q198" s="183"/>
      <c r="R198" s="31"/>
      <c r="S198" s="45"/>
      <c r="T198" s="45"/>
      <c r="U198" s="45"/>
      <c r="V198" s="45"/>
      <c r="W198" s="84"/>
    </row>
    <row r="199" spans="1:23">
      <c r="A199" s="211"/>
      <c r="B199" s="214"/>
      <c r="C199" s="197" t="s">
        <v>26</v>
      </c>
      <c r="D199" s="62">
        <v>25.791784286499023</v>
      </c>
      <c r="E199" s="201">
        <f>STDEVA(D199:D201)</f>
        <v>0.4383434062971206</v>
      </c>
      <c r="F199" s="201">
        <f>AVERAGE(D199:D201)</f>
        <v>26.297933578491211</v>
      </c>
      <c r="G199" s="27"/>
      <c r="H199" s="81">
        <v>28.764638900756836</v>
      </c>
      <c r="I199" s="201">
        <f>STDEVA(H199:H201)</f>
        <v>0.11136882407462541</v>
      </c>
      <c r="J199" s="197">
        <f>AVERAGE(H199:H201)</f>
        <v>28.892318089803059</v>
      </c>
      <c r="K199" s="28"/>
      <c r="L199" s="197">
        <f t="shared" ref="L199" si="25">F199-J199</f>
        <v>-2.5943845113118478</v>
      </c>
      <c r="M199" s="47"/>
      <c r="N199" s="30"/>
      <c r="O199" s="45"/>
      <c r="P199" s="46"/>
      <c r="Q199" s="183"/>
      <c r="R199" s="31"/>
      <c r="S199" s="45"/>
      <c r="T199" s="45"/>
      <c r="U199" s="45"/>
      <c r="V199" s="45"/>
      <c r="W199" s="84"/>
    </row>
    <row r="200" spans="1:23">
      <c r="A200" s="211"/>
      <c r="B200" s="214"/>
      <c r="C200" s="198"/>
      <c r="D200" s="62">
        <v>26.553155899047852</v>
      </c>
      <c r="E200" s="202"/>
      <c r="F200" s="202"/>
      <c r="G200" s="27"/>
      <c r="H200" s="81">
        <v>28.94287109375</v>
      </c>
      <c r="I200" s="202"/>
      <c r="J200" s="198"/>
      <c r="K200" s="28"/>
      <c r="L200" s="198"/>
      <c r="M200" s="47"/>
      <c r="N200" s="30"/>
      <c r="O200" s="45"/>
      <c r="P200" s="46"/>
      <c r="Q200" s="183"/>
      <c r="R200" s="31"/>
      <c r="S200" s="45"/>
      <c r="T200" s="45"/>
      <c r="U200" s="45"/>
      <c r="V200" s="45"/>
      <c r="W200" s="84"/>
    </row>
    <row r="201" spans="1:23" ht="16" thickBot="1">
      <c r="A201" s="212"/>
      <c r="B201" s="216"/>
      <c r="C201" s="200"/>
      <c r="D201" s="62">
        <v>26.548860549926758</v>
      </c>
      <c r="E201" s="203"/>
      <c r="F201" s="203"/>
      <c r="G201" s="53"/>
      <c r="H201" s="86">
        <v>28.969444274902344</v>
      </c>
      <c r="I201" s="203"/>
      <c r="J201" s="200"/>
      <c r="K201" s="88"/>
      <c r="L201" s="200"/>
      <c r="M201" s="89"/>
      <c r="N201" s="90"/>
      <c r="O201" s="91"/>
      <c r="P201" s="92"/>
      <c r="Q201" s="186"/>
      <c r="R201" s="40"/>
      <c r="S201" s="91"/>
      <c r="T201" s="91"/>
      <c r="U201" s="91"/>
      <c r="V201" s="91"/>
      <c r="W201" s="93"/>
    </row>
  </sheetData>
  <mergeCells count="444">
    <mergeCell ref="A7:A36"/>
    <mergeCell ref="B7:B21"/>
    <mergeCell ref="C7:C9"/>
    <mergeCell ref="E7:E9"/>
    <mergeCell ref="F7:F9"/>
    <mergeCell ref="I7:I9"/>
    <mergeCell ref="C19:C21"/>
    <mergeCell ref="E19:E21"/>
    <mergeCell ref="F19:F21"/>
    <mergeCell ref="I19:I21"/>
    <mergeCell ref="C13:C15"/>
    <mergeCell ref="E13:E15"/>
    <mergeCell ref="F13:F15"/>
    <mergeCell ref="I13:I15"/>
    <mergeCell ref="E34:E36"/>
    <mergeCell ref="F34:F36"/>
    <mergeCell ref="I34:I36"/>
    <mergeCell ref="J7:J9"/>
    <mergeCell ref="L7:L9"/>
    <mergeCell ref="O7:O9"/>
    <mergeCell ref="P7:P9"/>
    <mergeCell ref="X7:AC7"/>
    <mergeCell ref="C10:C12"/>
    <mergeCell ref="E10:E12"/>
    <mergeCell ref="F10:F12"/>
    <mergeCell ref="I10:I12"/>
    <mergeCell ref="J10:J12"/>
    <mergeCell ref="L10:L12"/>
    <mergeCell ref="O10:O12"/>
    <mergeCell ref="P10:P12"/>
    <mergeCell ref="J13:J15"/>
    <mergeCell ref="L13:L15"/>
    <mergeCell ref="O13:O15"/>
    <mergeCell ref="P13:P15"/>
    <mergeCell ref="C16:C18"/>
    <mergeCell ref="E16:E18"/>
    <mergeCell ref="F16:F18"/>
    <mergeCell ref="I16:I18"/>
    <mergeCell ref="J16:J18"/>
    <mergeCell ref="L16:L18"/>
    <mergeCell ref="O16:O18"/>
    <mergeCell ref="P16:P18"/>
    <mergeCell ref="J19:J21"/>
    <mergeCell ref="L19:L21"/>
    <mergeCell ref="O19:O21"/>
    <mergeCell ref="P19:P21"/>
    <mergeCell ref="B22:B36"/>
    <mergeCell ref="C22:C24"/>
    <mergeCell ref="E22:E24"/>
    <mergeCell ref="F22:F24"/>
    <mergeCell ref="I22:I24"/>
    <mergeCell ref="J22:J24"/>
    <mergeCell ref="C28:C30"/>
    <mergeCell ref="E28:E30"/>
    <mergeCell ref="F28:F30"/>
    <mergeCell ref="I28:I30"/>
    <mergeCell ref="J28:J30"/>
    <mergeCell ref="L28:L30"/>
    <mergeCell ref="L22:L24"/>
    <mergeCell ref="C25:C27"/>
    <mergeCell ref="E25:E27"/>
    <mergeCell ref="F25:F27"/>
    <mergeCell ref="I25:I27"/>
    <mergeCell ref="J25:J27"/>
    <mergeCell ref="L25:L27"/>
    <mergeCell ref="C34:C36"/>
    <mergeCell ref="J34:J36"/>
    <mergeCell ref="L34:L36"/>
    <mergeCell ref="C31:C33"/>
    <mergeCell ref="E31:E33"/>
    <mergeCell ref="F31:F33"/>
    <mergeCell ref="I31:I33"/>
    <mergeCell ref="J31:J33"/>
    <mergeCell ref="L31:L33"/>
    <mergeCell ref="L148:L150"/>
    <mergeCell ref="J40:J42"/>
    <mergeCell ref="L40:L42"/>
    <mergeCell ref="C46:C48"/>
    <mergeCell ref="E46:E48"/>
    <mergeCell ref="F46:F48"/>
    <mergeCell ref="I46:I48"/>
    <mergeCell ref="J46:J48"/>
    <mergeCell ref="L46:L48"/>
    <mergeCell ref="C61:C63"/>
    <mergeCell ref="E61:E63"/>
    <mergeCell ref="F61:F63"/>
    <mergeCell ref="I61:I63"/>
    <mergeCell ref="J61:J63"/>
    <mergeCell ref="L61:L63"/>
    <mergeCell ref="J67:J69"/>
    <mergeCell ref="E160:E162"/>
    <mergeCell ref="F160:F162"/>
    <mergeCell ref="I160:I162"/>
    <mergeCell ref="O148:O150"/>
    <mergeCell ref="P148:P150"/>
    <mergeCell ref="C151:C153"/>
    <mergeCell ref="E151:E153"/>
    <mergeCell ref="F151:F153"/>
    <mergeCell ref="I151:I153"/>
    <mergeCell ref="J151:J153"/>
    <mergeCell ref="C148:C150"/>
    <mergeCell ref="E148:E150"/>
    <mergeCell ref="F148:F150"/>
    <mergeCell ref="I148:I150"/>
    <mergeCell ref="L151:L153"/>
    <mergeCell ref="O151:O153"/>
    <mergeCell ref="P151:P153"/>
    <mergeCell ref="E166:E168"/>
    <mergeCell ref="F166:F168"/>
    <mergeCell ref="I166:I168"/>
    <mergeCell ref="J166:J168"/>
    <mergeCell ref="L166:L168"/>
    <mergeCell ref="C154:C156"/>
    <mergeCell ref="E154:E156"/>
    <mergeCell ref="F154:F156"/>
    <mergeCell ref="I154:I156"/>
    <mergeCell ref="J154:J156"/>
    <mergeCell ref="L154:L156"/>
    <mergeCell ref="L160:L162"/>
    <mergeCell ref="C163:C165"/>
    <mergeCell ref="E163:E165"/>
    <mergeCell ref="F163:F165"/>
    <mergeCell ref="I163:I165"/>
    <mergeCell ref="J163:J165"/>
    <mergeCell ref="C157:C159"/>
    <mergeCell ref="E157:E159"/>
    <mergeCell ref="F157:F159"/>
    <mergeCell ref="I157:I159"/>
    <mergeCell ref="J157:J159"/>
    <mergeCell ref="L157:L159"/>
    <mergeCell ref="C160:C162"/>
    <mergeCell ref="J199:J201"/>
    <mergeCell ref="L199:L201"/>
    <mergeCell ref="C190:C192"/>
    <mergeCell ref="C178:C180"/>
    <mergeCell ref="E178:E180"/>
    <mergeCell ref="F178:F180"/>
    <mergeCell ref="I178:I180"/>
    <mergeCell ref="J178:J180"/>
    <mergeCell ref="L178:L180"/>
    <mergeCell ref="C187:C189"/>
    <mergeCell ref="E187:E189"/>
    <mergeCell ref="F187:F189"/>
    <mergeCell ref="I187:I189"/>
    <mergeCell ref="J187:J189"/>
    <mergeCell ref="L187:L189"/>
    <mergeCell ref="O40:O42"/>
    <mergeCell ref="P40:P42"/>
    <mergeCell ref="X40:AC40"/>
    <mergeCell ref="C43:C45"/>
    <mergeCell ref="E43:E45"/>
    <mergeCell ref="F43:F45"/>
    <mergeCell ref="I43:I45"/>
    <mergeCell ref="J43:J45"/>
    <mergeCell ref="C40:C42"/>
    <mergeCell ref="E40:E42"/>
    <mergeCell ref="F40:F42"/>
    <mergeCell ref="I40:I42"/>
    <mergeCell ref="L43:L45"/>
    <mergeCell ref="O43:O45"/>
    <mergeCell ref="P43:P45"/>
    <mergeCell ref="O46:O48"/>
    <mergeCell ref="P46:P48"/>
    <mergeCell ref="J49:J51"/>
    <mergeCell ref="L49:L51"/>
    <mergeCell ref="O49:O51"/>
    <mergeCell ref="P49:P51"/>
    <mergeCell ref="C52:C54"/>
    <mergeCell ref="E52:E54"/>
    <mergeCell ref="F52:F54"/>
    <mergeCell ref="I52:I54"/>
    <mergeCell ref="J52:J54"/>
    <mergeCell ref="L52:L54"/>
    <mergeCell ref="C49:C51"/>
    <mergeCell ref="E49:E51"/>
    <mergeCell ref="F49:F51"/>
    <mergeCell ref="I49:I51"/>
    <mergeCell ref="P52:P54"/>
    <mergeCell ref="O52:O54"/>
    <mergeCell ref="B55:B69"/>
    <mergeCell ref="C55:C57"/>
    <mergeCell ref="E55:E57"/>
    <mergeCell ref="F55:F57"/>
    <mergeCell ref="I55:I57"/>
    <mergeCell ref="J55:J57"/>
    <mergeCell ref="L55:L57"/>
    <mergeCell ref="C58:C60"/>
    <mergeCell ref="B40:B54"/>
    <mergeCell ref="C67:C69"/>
    <mergeCell ref="E67:E69"/>
    <mergeCell ref="F67:F69"/>
    <mergeCell ref="I67:I69"/>
    <mergeCell ref="C64:C66"/>
    <mergeCell ref="E64:E66"/>
    <mergeCell ref="F64:F66"/>
    <mergeCell ref="I64:I66"/>
    <mergeCell ref="J64:J66"/>
    <mergeCell ref="L64:L66"/>
    <mergeCell ref="E58:E60"/>
    <mergeCell ref="F58:F60"/>
    <mergeCell ref="I58:I60"/>
    <mergeCell ref="J58:J60"/>
    <mergeCell ref="L58:L60"/>
    <mergeCell ref="L67:L69"/>
    <mergeCell ref="A73:A102"/>
    <mergeCell ref="B73:B87"/>
    <mergeCell ref="C73:C75"/>
    <mergeCell ref="E73:E75"/>
    <mergeCell ref="F73:F75"/>
    <mergeCell ref="I73:I75"/>
    <mergeCell ref="J73:J75"/>
    <mergeCell ref="L73:L75"/>
    <mergeCell ref="A40:A69"/>
    <mergeCell ref="C97:C99"/>
    <mergeCell ref="E97:E99"/>
    <mergeCell ref="F97:F99"/>
    <mergeCell ref="I97:I99"/>
    <mergeCell ref="J94:J96"/>
    <mergeCell ref="L94:L96"/>
    <mergeCell ref="J97:J99"/>
    <mergeCell ref="C82:C84"/>
    <mergeCell ref="C79:C81"/>
    <mergeCell ref="E79:E81"/>
    <mergeCell ref="F79:F81"/>
    <mergeCell ref="I79:I81"/>
    <mergeCell ref="J79:J81"/>
    <mergeCell ref="L79:L81"/>
    <mergeCell ref="O73:O75"/>
    <mergeCell ref="P73:P75"/>
    <mergeCell ref="X73:AC73"/>
    <mergeCell ref="C76:C78"/>
    <mergeCell ref="E76:E78"/>
    <mergeCell ref="F76:F78"/>
    <mergeCell ref="I76:I78"/>
    <mergeCell ref="J76:J78"/>
    <mergeCell ref="L76:L78"/>
    <mergeCell ref="O76:O78"/>
    <mergeCell ref="P76:P78"/>
    <mergeCell ref="O79:O81"/>
    <mergeCell ref="P79:P81"/>
    <mergeCell ref="P82:P84"/>
    <mergeCell ref="C85:C87"/>
    <mergeCell ref="E85:E87"/>
    <mergeCell ref="F85:F87"/>
    <mergeCell ref="I85:I87"/>
    <mergeCell ref="J85:J87"/>
    <mergeCell ref="L85:L87"/>
    <mergeCell ref="O85:O87"/>
    <mergeCell ref="P85:P87"/>
    <mergeCell ref="E82:E84"/>
    <mergeCell ref="F82:F84"/>
    <mergeCell ref="I82:I84"/>
    <mergeCell ref="J82:J84"/>
    <mergeCell ref="L82:L84"/>
    <mergeCell ref="O82:O84"/>
    <mergeCell ref="L88:L90"/>
    <mergeCell ref="C91:C93"/>
    <mergeCell ref="E91:E93"/>
    <mergeCell ref="F91:F93"/>
    <mergeCell ref="I91:I93"/>
    <mergeCell ref="J91:J93"/>
    <mergeCell ref="L91:L93"/>
    <mergeCell ref="B88:B102"/>
    <mergeCell ref="C88:C90"/>
    <mergeCell ref="E88:E90"/>
    <mergeCell ref="F88:F90"/>
    <mergeCell ref="I88:I90"/>
    <mergeCell ref="J88:J90"/>
    <mergeCell ref="C94:C96"/>
    <mergeCell ref="E94:E96"/>
    <mergeCell ref="F94:F96"/>
    <mergeCell ref="I94:I96"/>
    <mergeCell ref="X106:AC106"/>
    <mergeCell ref="C109:C111"/>
    <mergeCell ref="E109:E111"/>
    <mergeCell ref="F109:F111"/>
    <mergeCell ref="I109:I111"/>
    <mergeCell ref="J109:J111"/>
    <mergeCell ref="L97:L99"/>
    <mergeCell ref="C100:C102"/>
    <mergeCell ref="E100:E102"/>
    <mergeCell ref="F100:F102"/>
    <mergeCell ref="I100:I102"/>
    <mergeCell ref="J100:J102"/>
    <mergeCell ref="L100:L102"/>
    <mergeCell ref="C106:C108"/>
    <mergeCell ref="E106:E108"/>
    <mergeCell ref="F106:F108"/>
    <mergeCell ref="I106:I108"/>
    <mergeCell ref="J106:J108"/>
    <mergeCell ref="L106:L108"/>
    <mergeCell ref="L109:L111"/>
    <mergeCell ref="O109:O111"/>
    <mergeCell ref="P109:P111"/>
    <mergeCell ref="E112:E114"/>
    <mergeCell ref="F112:F114"/>
    <mergeCell ref="I112:I114"/>
    <mergeCell ref="J112:J114"/>
    <mergeCell ref="L112:L114"/>
    <mergeCell ref="O112:O114"/>
    <mergeCell ref="P112:P114"/>
    <mergeCell ref="C115:C117"/>
    <mergeCell ref="E115:E117"/>
    <mergeCell ref="F115:F117"/>
    <mergeCell ref="I115:I117"/>
    <mergeCell ref="J115:J117"/>
    <mergeCell ref="L115:L117"/>
    <mergeCell ref="O115:O117"/>
    <mergeCell ref="P115:P117"/>
    <mergeCell ref="P118:P120"/>
    <mergeCell ref="B121:B135"/>
    <mergeCell ref="C121:C123"/>
    <mergeCell ref="E121:E123"/>
    <mergeCell ref="F121:F123"/>
    <mergeCell ref="I121:I123"/>
    <mergeCell ref="J121:J123"/>
    <mergeCell ref="L121:L123"/>
    <mergeCell ref="C124:C126"/>
    <mergeCell ref="E124:E126"/>
    <mergeCell ref="E118:E120"/>
    <mergeCell ref="F118:F120"/>
    <mergeCell ref="I118:I120"/>
    <mergeCell ref="J118:J120"/>
    <mergeCell ref="L118:L120"/>
    <mergeCell ref="O118:O120"/>
    <mergeCell ref="B106:B120"/>
    <mergeCell ref="O106:O108"/>
    <mergeCell ref="P106:P108"/>
    <mergeCell ref="C130:C132"/>
    <mergeCell ref="E130:E132"/>
    <mergeCell ref="F130:F132"/>
    <mergeCell ref="C118:C120"/>
    <mergeCell ref="L130:L132"/>
    <mergeCell ref="L133:L135"/>
    <mergeCell ref="F124:F126"/>
    <mergeCell ref="I124:I126"/>
    <mergeCell ref="J124:J126"/>
    <mergeCell ref="L124:L126"/>
    <mergeCell ref="C127:C129"/>
    <mergeCell ref="E127:E129"/>
    <mergeCell ref="F127:F129"/>
    <mergeCell ref="I127:I129"/>
    <mergeCell ref="J127:J129"/>
    <mergeCell ref="L127:L129"/>
    <mergeCell ref="A139:A168"/>
    <mergeCell ref="B139:B153"/>
    <mergeCell ref="C139:C141"/>
    <mergeCell ref="E139:E141"/>
    <mergeCell ref="F139:F141"/>
    <mergeCell ref="I139:I141"/>
    <mergeCell ref="B154:B168"/>
    <mergeCell ref="I130:I132"/>
    <mergeCell ref="J130:J132"/>
    <mergeCell ref="A106:A135"/>
    <mergeCell ref="J160:J162"/>
    <mergeCell ref="J148:J150"/>
    <mergeCell ref="J139:J141"/>
    <mergeCell ref="C145:C147"/>
    <mergeCell ref="E145:E147"/>
    <mergeCell ref="F145:F147"/>
    <mergeCell ref="I145:I147"/>
    <mergeCell ref="J145:J147"/>
    <mergeCell ref="C133:C135"/>
    <mergeCell ref="E133:E135"/>
    <mergeCell ref="F133:F135"/>
    <mergeCell ref="I133:I135"/>
    <mergeCell ref="J133:J135"/>
    <mergeCell ref="C112:C114"/>
    <mergeCell ref="O139:O141"/>
    <mergeCell ref="P139:P141"/>
    <mergeCell ref="X139:AC139"/>
    <mergeCell ref="C142:C144"/>
    <mergeCell ref="E142:E144"/>
    <mergeCell ref="F142:F144"/>
    <mergeCell ref="I142:I144"/>
    <mergeCell ref="J142:J144"/>
    <mergeCell ref="L142:L144"/>
    <mergeCell ref="O142:O144"/>
    <mergeCell ref="L139:L141"/>
    <mergeCell ref="P142:P144"/>
    <mergeCell ref="L145:L147"/>
    <mergeCell ref="O145:O147"/>
    <mergeCell ref="P145:P147"/>
    <mergeCell ref="I181:I183"/>
    <mergeCell ref="J181:J183"/>
    <mergeCell ref="L181:L183"/>
    <mergeCell ref="O181:O183"/>
    <mergeCell ref="P181:P183"/>
    <mergeCell ref="B172:B186"/>
    <mergeCell ref="O172:O174"/>
    <mergeCell ref="P172:P174"/>
    <mergeCell ref="O184:O186"/>
    <mergeCell ref="P184:P186"/>
    <mergeCell ref="C184:C186"/>
    <mergeCell ref="E184:E186"/>
    <mergeCell ref="F184:F186"/>
    <mergeCell ref="I184:I186"/>
    <mergeCell ref="J184:J186"/>
    <mergeCell ref="L184:L186"/>
    <mergeCell ref="I172:I174"/>
    <mergeCell ref="J172:J174"/>
    <mergeCell ref="L172:L174"/>
    <mergeCell ref="L163:L165"/>
    <mergeCell ref="C166:C168"/>
    <mergeCell ref="X172:AC172"/>
    <mergeCell ref="O175:O177"/>
    <mergeCell ref="P175:P177"/>
    <mergeCell ref="O178:O180"/>
    <mergeCell ref="P178:P180"/>
    <mergeCell ref="C181:C183"/>
    <mergeCell ref="E181:E183"/>
    <mergeCell ref="C175:C177"/>
    <mergeCell ref="E175:E177"/>
    <mergeCell ref="F175:F177"/>
    <mergeCell ref="I175:I177"/>
    <mergeCell ref="J175:J177"/>
    <mergeCell ref="L175:L177"/>
    <mergeCell ref="C172:C174"/>
    <mergeCell ref="E172:E174"/>
    <mergeCell ref="F172:F174"/>
    <mergeCell ref="A172:A201"/>
    <mergeCell ref="B187:B201"/>
    <mergeCell ref="C199:C201"/>
    <mergeCell ref="E199:E201"/>
    <mergeCell ref="F199:F201"/>
    <mergeCell ref="I199:I201"/>
    <mergeCell ref="L193:L195"/>
    <mergeCell ref="C196:C198"/>
    <mergeCell ref="E196:E198"/>
    <mergeCell ref="F196:F198"/>
    <mergeCell ref="I196:I198"/>
    <mergeCell ref="J196:J198"/>
    <mergeCell ref="L196:L198"/>
    <mergeCell ref="E190:E192"/>
    <mergeCell ref="F190:F192"/>
    <mergeCell ref="I190:I192"/>
    <mergeCell ref="J190:J192"/>
    <mergeCell ref="L190:L192"/>
    <mergeCell ref="C193:C195"/>
    <mergeCell ref="E193:E195"/>
    <mergeCell ref="F193:F195"/>
    <mergeCell ref="I193:I195"/>
    <mergeCell ref="J193:J195"/>
    <mergeCell ref="F181:F183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01"/>
  <sheetViews>
    <sheetView zoomScale="70" zoomScaleNormal="70" workbookViewId="0">
      <pane xSplit="3" ySplit="6" topLeftCell="S22" activePane="bottomRight" state="frozen"/>
      <selection pane="topRight" activeCell="D1" sqref="D1"/>
      <selection pane="bottomLeft" activeCell="A7" sqref="A7"/>
      <selection pane="bottomRight" activeCell="AE25" sqref="AE25:AF25"/>
    </sheetView>
  </sheetViews>
  <sheetFormatPr baseColWidth="10" defaultColWidth="8.83203125" defaultRowHeight="15"/>
  <cols>
    <col min="1" max="1" width="15.5" customWidth="1"/>
    <col min="2" max="2" width="10.5" customWidth="1"/>
    <col min="3" max="3" width="6.5" customWidth="1"/>
    <col min="4" max="4" width="9.33203125" customWidth="1"/>
    <col min="5" max="5" width="7.33203125" customWidth="1"/>
    <col min="6" max="6" width="14.33203125" customWidth="1"/>
    <col min="7" max="7" width="7.5" customWidth="1"/>
    <col min="8" max="8" width="9.33203125" customWidth="1"/>
    <col min="9" max="9" width="7.6640625" customWidth="1"/>
    <col min="10" max="10" width="14.33203125" customWidth="1"/>
    <col min="11" max="11" width="12.6640625" customWidth="1"/>
    <col min="14" max="14" width="12.5" customWidth="1"/>
    <col min="16" max="16" width="19.1640625" customWidth="1"/>
    <col min="17" max="17" width="10.5" style="185" bestFit="1" customWidth="1"/>
    <col min="18" max="18" width="9.83203125" customWidth="1"/>
    <col min="19" max="19" width="11" customWidth="1"/>
    <col min="20" max="20" width="9.5" customWidth="1"/>
    <col min="21" max="21" width="5.5" customWidth="1"/>
    <col min="23" max="23" width="12.33203125" customWidth="1"/>
    <col min="24" max="24" width="15.6640625" customWidth="1"/>
    <col min="29" max="29" width="10.5" bestFit="1" customWidth="1"/>
    <col min="30" max="30" width="18.33203125" bestFit="1" customWidth="1"/>
    <col min="31" max="31" width="12.5" bestFit="1" customWidth="1"/>
    <col min="32" max="32" width="16.83203125" bestFit="1" customWidth="1"/>
  </cols>
  <sheetData>
    <row r="1" spans="1:29" ht="18">
      <c r="A1" s="1" t="s">
        <v>33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5"/>
      <c r="N1" s="6"/>
      <c r="O1" s="5"/>
      <c r="P1" s="6"/>
      <c r="Q1" s="174"/>
      <c r="R1" s="3"/>
      <c r="Y1" t="s">
        <v>41</v>
      </c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5"/>
      <c r="P2" s="6"/>
      <c r="Q2" s="174"/>
      <c r="R2" s="7"/>
      <c r="Y2" t="s">
        <v>42</v>
      </c>
    </row>
    <row r="3" spans="1:29">
      <c r="A3" s="49" t="s">
        <v>28</v>
      </c>
      <c r="B3" s="51">
        <v>0.92779999999999996</v>
      </c>
      <c r="C3" s="4">
        <f>B3+B4</f>
        <v>1.9236</v>
      </c>
      <c r="E3" s="4"/>
      <c r="F3" s="4"/>
      <c r="G3" s="4"/>
      <c r="H3" s="4"/>
      <c r="I3" s="4"/>
      <c r="J3" s="4"/>
      <c r="K3" s="4"/>
      <c r="L3" s="4"/>
      <c r="M3" s="5"/>
      <c r="N3" s="6"/>
      <c r="O3" s="5"/>
      <c r="P3" s="6"/>
      <c r="Q3" s="174"/>
      <c r="R3" s="7"/>
      <c r="Y3" t="s">
        <v>43</v>
      </c>
    </row>
    <row r="4" spans="1:29">
      <c r="A4" s="50" t="s">
        <v>27</v>
      </c>
      <c r="B4" s="52">
        <v>0.99580000000000002</v>
      </c>
      <c r="C4" s="4"/>
      <c r="D4" s="4"/>
      <c r="E4" s="4"/>
      <c r="F4" s="4"/>
      <c r="G4" s="4"/>
      <c r="H4" s="4"/>
      <c r="I4" s="4"/>
      <c r="J4" s="4"/>
      <c r="K4" s="4"/>
      <c r="L4" s="4"/>
      <c r="M4" s="5"/>
      <c r="N4" s="6"/>
      <c r="O4" s="5"/>
      <c r="P4" s="6"/>
      <c r="Q4" s="174"/>
      <c r="R4" s="7"/>
    </row>
    <row r="5" spans="1:29" ht="16" thickBot="1">
      <c r="A5" s="8"/>
      <c r="B5" s="8"/>
      <c r="C5" s="8"/>
      <c r="D5" s="9"/>
      <c r="E5" s="8"/>
      <c r="F5" s="8"/>
      <c r="G5" s="8"/>
      <c r="H5" s="9"/>
      <c r="I5" s="8"/>
      <c r="J5" s="8"/>
      <c r="K5" s="8"/>
      <c r="L5" s="8"/>
      <c r="M5" s="8"/>
      <c r="N5" s="8"/>
      <c r="O5" s="10"/>
      <c r="P5" s="11"/>
      <c r="Q5" s="175"/>
      <c r="R5" s="12"/>
      <c r="S5" s="13"/>
      <c r="T5" s="14"/>
      <c r="U5" s="12"/>
      <c r="V5" s="12"/>
      <c r="W5" s="12"/>
      <c r="X5" s="12"/>
      <c r="Y5" s="12"/>
    </row>
    <row r="6" spans="1:29" ht="16" thickBot="1">
      <c r="A6" s="73" t="s">
        <v>22</v>
      </c>
      <c r="B6" s="18"/>
      <c r="C6" s="18"/>
      <c r="D6" s="74" t="s">
        <v>29</v>
      </c>
      <c r="E6" s="16" t="s">
        <v>0</v>
      </c>
      <c r="F6" s="16" t="s">
        <v>1</v>
      </c>
      <c r="G6" s="16" t="s">
        <v>2</v>
      </c>
      <c r="H6" s="75" t="s">
        <v>30</v>
      </c>
      <c r="I6" s="16" t="s">
        <v>3</v>
      </c>
      <c r="J6" s="18" t="s">
        <v>1</v>
      </c>
      <c r="K6" s="18" t="s">
        <v>31</v>
      </c>
      <c r="L6" s="76" t="s">
        <v>4</v>
      </c>
      <c r="M6" s="77" t="s">
        <v>5</v>
      </c>
      <c r="N6" s="77" t="s">
        <v>6</v>
      </c>
      <c r="O6" s="76" t="s">
        <v>7</v>
      </c>
      <c r="P6" s="16" t="s">
        <v>8</v>
      </c>
      <c r="Q6" s="176" t="s">
        <v>9</v>
      </c>
      <c r="R6" s="77" t="s">
        <v>10</v>
      </c>
      <c r="S6" s="77" t="s">
        <v>11</v>
      </c>
      <c r="T6" s="77" t="s">
        <v>12</v>
      </c>
      <c r="U6" s="78" t="s">
        <v>13</v>
      </c>
      <c r="V6" s="79" t="s">
        <v>14</v>
      </c>
      <c r="W6" s="80" t="s">
        <v>15</v>
      </c>
      <c r="X6" s="3" t="s">
        <v>16</v>
      </c>
    </row>
    <row r="7" spans="1:29">
      <c r="A7" s="210" t="s">
        <v>35</v>
      </c>
      <c r="B7" s="213" t="s">
        <v>23</v>
      </c>
      <c r="C7" s="197" t="s">
        <v>18</v>
      </c>
      <c r="D7" s="60">
        <v>29.154008865356445</v>
      </c>
      <c r="E7" s="201">
        <f>STDEVA(D7:D9)</f>
        <v>0.6396728578369385</v>
      </c>
      <c r="F7" s="201">
        <f>AVERAGE(D7:D9)</f>
        <v>29.892553965250652</v>
      </c>
      <c r="G7" s="16">
        <f>VAR(AVERAGE(D7:D9),AVERAGE(D13:D15),AVERAGE(D16:D18),AVERAGE(D19:D21))</f>
        <v>12.048216023546621</v>
      </c>
      <c r="H7" s="82">
        <v>27.069282531738281</v>
      </c>
      <c r="I7" s="201">
        <f>STDEVA(H7:H9)</f>
        <v>5.7739217078444566E-2</v>
      </c>
      <c r="J7" s="201">
        <f>AVERAGE(H7:H9)</f>
        <v>27.126377105712891</v>
      </c>
      <c r="K7" s="18">
        <f>VAR(AVERAGE(H7:H9),AVERAGE(H13:H15),AVERAGE(H16:H18),AVERAGE(H19:H21))</f>
        <v>4.5234591524001901</v>
      </c>
      <c r="L7" s="201">
        <f>F7-J7</f>
        <v>2.7661768595377616</v>
      </c>
      <c r="M7" s="19">
        <f>STDEVA(L7:L21)</f>
        <v>2.3957919477330498</v>
      </c>
      <c r="N7" s="20">
        <f>SQRT((POWER(M22,2)+POWER(M7,2)/4))</f>
        <v>1.7598585779975919</v>
      </c>
      <c r="O7" s="201">
        <f>L7-L22</f>
        <v>1.3735396067301444</v>
      </c>
      <c r="P7" s="201">
        <f>$C$3^(-O7)</f>
        <v>0.40715250651454077</v>
      </c>
      <c r="Q7" s="177">
        <f>AVERAGE(P7:P21)</f>
        <v>0.59330951512531527</v>
      </c>
      <c r="R7" s="21">
        <f>AVERAGE(D7:D21)-AVERAGE(H7:H21)</f>
        <v>3.8764293988545724</v>
      </c>
      <c r="S7" s="22">
        <f>R22-R7</f>
        <v>-1.7844069798787423</v>
      </c>
      <c r="T7" s="21">
        <f>$C$3^(-S7)</f>
        <v>3.2134857309361289</v>
      </c>
      <c r="U7" s="23">
        <f>(R7-R22)/(N7*SQRT(4))</f>
        <v>0.50697453823507854</v>
      </c>
      <c r="V7" s="24">
        <f>TDIST(ABS(U7),3,2)</f>
        <v>0.64708877871000525</v>
      </c>
      <c r="W7" s="25">
        <f>N7/SQRT(4)</f>
        <v>0.87992928899879597</v>
      </c>
      <c r="X7" s="209" t="s">
        <v>17</v>
      </c>
      <c r="Y7" s="209"/>
      <c r="Z7" s="209"/>
      <c r="AA7" s="209"/>
      <c r="AB7" s="209"/>
      <c r="AC7" s="209"/>
    </row>
    <row r="8" spans="1:29">
      <c r="A8" s="211"/>
      <c r="B8" s="214"/>
      <c r="C8" s="198"/>
      <c r="D8" s="60">
        <v>30.27155876159668</v>
      </c>
      <c r="E8" s="202"/>
      <c r="F8" s="202"/>
      <c r="G8" s="27"/>
      <c r="H8" s="82">
        <v>27.12510871887207</v>
      </c>
      <c r="I8" s="202"/>
      <c r="J8" s="202"/>
      <c r="K8" s="29"/>
      <c r="L8" s="202"/>
      <c r="M8" s="29"/>
      <c r="N8" s="30"/>
      <c r="O8" s="202"/>
      <c r="P8" s="202"/>
      <c r="Q8" s="178"/>
      <c r="R8" s="31"/>
      <c r="S8" s="32"/>
      <c r="T8" s="32"/>
      <c r="U8" s="32"/>
      <c r="V8" s="32"/>
      <c r="W8" s="33"/>
    </row>
    <row r="9" spans="1:29" ht="16" thickBot="1">
      <c r="A9" s="211"/>
      <c r="B9" s="214"/>
      <c r="C9" s="199"/>
      <c r="D9" s="60">
        <v>30.252094268798828</v>
      </c>
      <c r="E9" s="204"/>
      <c r="F9" s="204"/>
      <c r="G9" s="27"/>
      <c r="H9" s="82">
        <v>27.18474006652832</v>
      </c>
      <c r="I9" s="204"/>
      <c r="J9" s="204"/>
      <c r="K9" s="29"/>
      <c r="L9" s="204"/>
      <c r="M9" s="27"/>
      <c r="N9" s="34"/>
      <c r="O9" s="204"/>
      <c r="P9" s="204"/>
      <c r="Q9" s="178"/>
      <c r="R9" s="31"/>
      <c r="S9" s="32"/>
      <c r="T9" s="32"/>
      <c r="U9" s="32"/>
      <c r="V9" s="32"/>
      <c r="W9" s="33"/>
    </row>
    <row r="10" spans="1:29">
      <c r="A10" s="211"/>
      <c r="B10" s="214"/>
      <c r="C10" s="205" t="s">
        <v>19</v>
      </c>
      <c r="D10" s="122"/>
      <c r="E10" s="205"/>
      <c r="F10" s="205"/>
      <c r="G10" s="98"/>
      <c r="H10" s="104"/>
      <c r="I10" s="205"/>
      <c r="J10" s="205"/>
      <c r="K10" s="99"/>
      <c r="L10" s="205"/>
      <c r="M10" s="107"/>
      <c r="N10" s="105"/>
      <c r="O10" s="108"/>
      <c r="P10" s="109"/>
      <c r="Q10" s="179"/>
      <c r="R10" s="110"/>
      <c r="S10" s="108"/>
      <c r="T10" s="108"/>
      <c r="U10" s="108"/>
      <c r="V10" s="108"/>
      <c r="W10" s="111"/>
    </row>
    <row r="11" spans="1:29">
      <c r="A11" s="211"/>
      <c r="B11" s="214"/>
      <c r="C11" s="206"/>
      <c r="D11" s="122"/>
      <c r="E11" s="206"/>
      <c r="F11" s="206"/>
      <c r="G11" s="98"/>
      <c r="H11" s="104"/>
      <c r="I11" s="206"/>
      <c r="J11" s="206"/>
      <c r="K11" s="99"/>
      <c r="L11" s="206"/>
      <c r="M11" s="107"/>
      <c r="N11" s="105"/>
      <c r="O11" s="108"/>
      <c r="P11" s="109"/>
      <c r="Q11" s="179"/>
      <c r="R11" s="110"/>
      <c r="S11" s="108"/>
      <c r="T11" s="108"/>
      <c r="U11" s="108"/>
      <c r="V11" s="108"/>
      <c r="W11" s="111"/>
    </row>
    <row r="12" spans="1:29" ht="16" thickBot="1">
      <c r="A12" s="211"/>
      <c r="B12" s="214"/>
      <c r="C12" s="217"/>
      <c r="D12" s="122"/>
      <c r="E12" s="217"/>
      <c r="F12" s="217"/>
      <c r="G12" s="153"/>
      <c r="H12" s="167"/>
      <c r="I12" s="217"/>
      <c r="J12" s="217"/>
      <c r="K12" s="168"/>
      <c r="L12" s="217"/>
      <c r="M12" s="169"/>
      <c r="N12" s="170"/>
      <c r="O12" s="171"/>
      <c r="P12" s="172"/>
      <c r="Q12" s="180"/>
      <c r="R12" s="155"/>
      <c r="S12" s="171"/>
      <c r="T12" s="171"/>
      <c r="U12" s="171"/>
      <c r="V12" s="171"/>
      <c r="W12" s="173"/>
    </row>
    <row r="13" spans="1:29">
      <c r="A13" s="211"/>
      <c r="B13" s="214"/>
      <c r="C13" s="197" t="s">
        <v>20</v>
      </c>
      <c r="D13" s="60">
        <v>29.497085571289062</v>
      </c>
      <c r="E13" s="201">
        <f>STDEVA(D13:D15)</f>
        <v>0.57945746734972858</v>
      </c>
      <c r="F13" s="201">
        <f>AVERAGE(D13:D15)</f>
        <v>30.130280176798504</v>
      </c>
      <c r="G13" s="27"/>
      <c r="H13" s="82">
        <v>27.816848754882812</v>
      </c>
      <c r="I13" s="201">
        <f>STDEVA(H13:H15)</f>
        <v>0.21464741637798684</v>
      </c>
      <c r="J13" s="201">
        <f>AVERAGE(H13:H20)</f>
        <v>29.593708515167236</v>
      </c>
      <c r="K13" s="29"/>
      <c r="L13" s="201">
        <f>F13-J13</f>
        <v>0.53657166163126746</v>
      </c>
      <c r="M13" s="29"/>
      <c r="N13" s="26"/>
      <c r="O13" s="201">
        <f>L13-L28</f>
        <v>-0.19531297683715465</v>
      </c>
      <c r="P13" s="201">
        <f>$C$3^(-O13)</f>
        <v>1.1362955376972628</v>
      </c>
      <c r="Q13" s="181"/>
      <c r="R13" s="31"/>
      <c r="S13" s="32"/>
      <c r="T13" s="32"/>
      <c r="U13" s="32"/>
      <c r="V13" s="32"/>
      <c r="W13" s="33"/>
    </row>
    <row r="14" spans="1:29">
      <c r="A14" s="211"/>
      <c r="B14" s="214"/>
      <c r="C14" s="198"/>
      <c r="D14" s="60">
        <v>30.634145736694336</v>
      </c>
      <c r="E14" s="202"/>
      <c r="F14" s="202"/>
      <c r="G14" s="27"/>
      <c r="H14" s="82">
        <v>27.909461975097656</v>
      </c>
      <c r="I14" s="202"/>
      <c r="J14" s="202"/>
      <c r="K14" s="28"/>
      <c r="L14" s="202"/>
      <c r="M14" s="29"/>
      <c r="N14" s="26"/>
      <c r="O14" s="202"/>
      <c r="P14" s="202"/>
      <c r="Q14" s="178"/>
      <c r="R14" s="31"/>
      <c r="S14" s="32"/>
      <c r="T14" s="32"/>
      <c r="U14" s="32"/>
      <c r="V14" s="32"/>
      <c r="W14" s="33"/>
    </row>
    <row r="15" spans="1:29" ht="16" thickBot="1">
      <c r="A15" s="211"/>
      <c r="B15" s="214"/>
      <c r="C15" s="200"/>
      <c r="D15" s="60">
        <v>30.259609222412109</v>
      </c>
      <c r="E15" s="204"/>
      <c r="F15" s="204"/>
      <c r="G15" s="27"/>
      <c r="H15" s="82">
        <v>27.500129699707031</v>
      </c>
      <c r="I15" s="204"/>
      <c r="J15" s="204"/>
      <c r="K15" s="28"/>
      <c r="L15" s="204"/>
      <c r="M15" s="29"/>
      <c r="N15" s="26"/>
      <c r="O15" s="204"/>
      <c r="P15" s="204"/>
      <c r="Q15" s="178"/>
      <c r="R15" s="31"/>
      <c r="S15" s="32"/>
      <c r="T15" s="32"/>
      <c r="U15" s="32"/>
      <c r="V15" s="32"/>
      <c r="W15" s="33"/>
    </row>
    <row r="16" spans="1:29">
      <c r="A16" s="211"/>
      <c r="B16" s="214"/>
      <c r="C16" s="197" t="s">
        <v>25</v>
      </c>
      <c r="D16" s="60">
        <v>35.540691375732422</v>
      </c>
      <c r="E16" s="201">
        <f>STDEVA(D16:D18)</f>
        <v>0.7450334954178166</v>
      </c>
      <c r="F16" s="201">
        <f>AVERAGE(D16:D18)</f>
        <v>36.153812408447266</v>
      </c>
      <c r="G16" s="27"/>
      <c r="H16" s="82">
        <v>29.735637664794922</v>
      </c>
      <c r="I16" s="201">
        <f>STDEVA(H16:H18)</f>
        <v>0.15048733844593645</v>
      </c>
      <c r="J16" s="201">
        <f>AVERAGE(H16:H18)</f>
        <v>29.902704238891602</v>
      </c>
      <c r="K16" s="28"/>
      <c r="L16" s="201">
        <f>F16-J16</f>
        <v>6.2511081695556641</v>
      </c>
      <c r="M16" s="29"/>
      <c r="N16" s="26"/>
      <c r="O16" s="201">
        <f>L16-L31</f>
        <v>3.6424083709716797</v>
      </c>
      <c r="P16" s="201">
        <f t="shared" ref="P16" si="0">$C$3^(-O16)</f>
        <v>9.2286460419793159E-2</v>
      </c>
      <c r="Q16" s="178"/>
      <c r="R16" s="31"/>
      <c r="S16" s="32"/>
      <c r="T16" s="32"/>
      <c r="U16" s="32"/>
      <c r="V16" s="32"/>
      <c r="W16" s="33"/>
    </row>
    <row r="17" spans="1:32">
      <c r="A17" s="211"/>
      <c r="B17" s="214"/>
      <c r="C17" s="198"/>
      <c r="D17" s="60">
        <v>36.982997894287109</v>
      </c>
      <c r="E17" s="202"/>
      <c r="F17" s="202"/>
      <c r="G17" s="27"/>
      <c r="H17" s="82">
        <v>30.027626037597656</v>
      </c>
      <c r="I17" s="202"/>
      <c r="J17" s="202"/>
      <c r="K17" s="28"/>
      <c r="L17" s="202"/>
      <c r="M17" s="29"/>
      <c r="N17" s="26"/>
      <c r="O17" s="202"/>
      <c r="P17" s="202"/>
      <c r="Q17" s="178"/>
      <c r="R17" s="31"/>
      <c r="S17" s="32"/>
      <c r="T17" s="32"/>
      <c r="U17" s="32"/>
      <c r="V17" s="32"/>
      <c r="W17" s="33"/>
    </row>
    <row r="18" spans="1:32" ht="16" thickBot="1">
      <c r="A18" s="211"/>
      <c r="B18" s="214"/>
      <c r="C18" s="200"/>
      <c r="D18" s="60">
        <v>35.937747955322266</v>
      </c>
      <c r="E18" s="204"/>
      <c r="F18" s="204"/>
      <c r="G18" s="27"/>
      <c r="H18" s="82">
        <v>29.944849014282227</v>
      </c>
      <c r="I18" s="204"/>
      <c r="J18" s="204"/>
      <c r="K18" s="28"/>
      <c r="L18" s="204"/>
      <c r="M18" s="29"/>
      <c r="N18" s="26"/>
      <c r="O18" s="204"/>
      <c r="P18" s="204"/>
      <c r="Q18" s="178"/>
      <c r="R18" s="31"/>
      <c r="S18" s="32"/>
      <c r="T18" s="32"/>
      <c r="U18" s="32"/>
      <c r="V18" s="32"/>
      <c r="W18" s="33"/>
    </row>
    <row r="19" spans="1:32">
      <c r="A19" s="211"/>
      <c r="B19" s="214"/>
      <c r="C19" s="197" t="s">
        <v>26</v>
      </c>
      <c r="D19" s="60">
        <v>34.984268188476562</v>
      </c>
      <c r="E19" s="201">
        <f>STDEVA(D19:D21)</f>
        <v>0.80475088712753373</v>
      </c>
      <c r="F19" s="201">
        <f>AVERAGE(D19:D21)</f>
        <v>35.882268269856773</v>
      </c>
      <c r="G19" s="27"/>
      <c r="H19" s="82">
        <v>31.952594757080078</v>
      </c>
      <c r="I19" s="201">
        <f>STDEVA(H19:H21)</f>
        <v>0.22213893658278536</v>
      </c>
      <c r="J19" s="201">
        <f>AVERAGE(H19:H21)</f>
        <v>31.78196907043457</v>
      </c>
      <c r="K19" s="28"/>
      <c r="L19" s="201">
        <f>F19-J19</f>
        <v>4.1002991994222029</v>
      </c>
      <c r="M19" s="29"/>
      <c r="N19" s="26"/>
      <c r="O19" s="201">
        <f>L19-L34</f>
        <v>0.4654312133789098</v>
      </c>
      <c r="P19" s="201">
        <f t="shared" ref="P19" si="1">$C$3^(-O19)</f>
        <v>0.73750355586966432</v>
      </c>
      <c r="Q19" s="178"/>
      <c r="R19" s="31"/>
      <c r="S19" s="32"/>
      <c r="T19" s="32"/>
      <c r="U19" s="32"/>
      <c r="V19" s="32"/>
      <c r="W19" s="33"/>
    </row>
    <row r="20" spans="1:32">
      <c r="A20" s="211"/>
      <c r="B20" s="214"/>
      <c r="C20" s="198"/>
      <c r="D20" s="60">
        <v>36.538200378417969</v>
      </c>
      <c r="E20" s="202"/>
      <c r="F20" s="202"/>
      <c r="G20" s="27"/>
      <c r="H20" s="82">
        <v>31.862520217895508</v>
      </c>
      <c r="I20" s="202"/>
      <c r="J20" s="202"/>
      <c r="K20" s="28"/>
      <c r="L20" s="202"/>
      <c r="M20" s="29"/>
      <c r="N20" s="26"/>
      <c r="O20" s="202"/>
      <c r="P20" s="202"/>
      <c r="Q20" s="178"/>
      <c r="R20" s="31"/>
      <c r="S20" s="32"/>
      <c r="T20" s="32"/>
      <c r="U20" s="32"/>
      <c r="V20" s="32"/>
      <c r="W20" s="33"/>
    </row>
    <row r="21" spans="1:32" ht="16" thickBot="1">
      <c r="A21" s="211"/>
      <c r="B21" s="214"/>
      <c r="C21" s="200"/>
      <c r="D21" s="60">
        <v>36.124336242675781</v>
      </c>
      <c r="E21" s="204"/>
      <c r="F21" s="204"/>
      <c r="G21" s="27"/>
      <c r="H21" s="82">
        <v>31.530792236328125</v>
      </c>
      <c r="I21" s="204"/>
      <c r="J21" s="204"/>
      <c r="K21" s="37"/>
      <c r="L21" s="204"/>
      <c r="M21" s="38"/>
      <c r="N21" s="39"/>
      <c r="O21" s="204"/>
      <c r="P21" s="204"/>
      <c r="Q21" s="182"/>
      <c r="R21" s="40"/>
      <c r="S21" s="41"/>
      <c r="T21" s="41"/>
      <c r="U21" s="41"/>
      <c r="V21" s="41"/>
      <c r="W21" s="42"/>
    </row>
    <row r="22" spans="1:32">
      <c r="A22" s="211"/>
      <c r="B22" s="215" t="s">
        <v>24</v>
      </c>
      <c r="C22" s="197" t="s">
        <v>18</v>
      </c>
      <c r="D22" s="62">
        <v>30.682413101196289</v>
      </c>
      <c r="E22" s="201">
        <f>STDEVA(D22:D24)</f>
        <v>0.38524754129263916</v>
      </c>
      <c r="F22" s="201">
        <f>AVERAGE(D22:D24)</f>
        <v>30.982276280721027</v>
      </c>
      <c r="G22" s="15">
        <f>VAR(AVERAGE(D22:D24),AVERAGE(D28:D30),AVERAGE(D31:D33),AVERAGE(D34:D36))</f>
        <v>0.74134729246253694</v>
      </c>
      <c r="H22" s="82">
        <v>29.262538909912109</v>
      </c>
      <c r="I22" s="201">
        <f>STDEVA(H22:H24)</f>
        <v>0.39708865293620121</v>
      </c>
      <c r="J22" s="197">
        <f>AVERAGE(H22:H24)</f>
        <v>29.58963902791341</v>
      </c>
      <c r="K22" s="17">
        <f>VAR(AVERAGE(H22:H24),AVERAGE(H28:H30),AVERAGE(H31:H33),AVERAGE(H34:H36))</f>
        <v>2.4308719719091196</v>
      </c>
      <c r="L22" s="197">
        <f>F22-J22</f>
        <v>1.3926372528076172</v>
      </c>
      <c r="M22" s="43">
        <f>STDEVA(L22:L36)</f>
        <v>1.2892429756822708</v>
      </c>
      <c r="N22" s="44"/>
      <c r="O22" s="45"/>
      <c r="P22" s="46"/>
      <c r="Q22" s="183"/>
      <c r="R22" s="35">
        <f>AVERAGE(D22:D36)-AVERAGE(H22:H36)</f>
        <v>2.0920224189758301</v>
      </c>
      <c r="S22" s="45"/>
      <c r="T22" s="45"/>
      <c r="U22" s="45"/>
      <c r="V22" s="45"/>
      <c r="W22" s="84"/>
    </row>
    <row r="23" spans="1:32">
      <c r="A23" s="211"/>
      <c r="B23" s="214"/>
      <c r="C23" s="198"/>
      <c r="D23" s="62">
        <v>30.84764289855957</v>
      </c>
      <c r="E23" s="202"/>
      <c r="F23" s="202"/>
      <c r="G23" s="27"/>
      <c r="H23" s="82">
        <v>30.031457901000977</v>
      </c>
      <c r="I23" s="202"/>
      <c r="J23" s="198"/>
      <c r="K23" s="28"/>
      <c r="L23" s="198"/>
      <c r="M23" s="47"/>
      <c r="N23" s="30"/>
      <c r="O23" s="45"/>
      <c r="P23" s="46"/>
      <c r="Q23" s="183"/>
      <c r="R23" s="31"/>
      <c r="S23" s="45"/>
      <c r="T23" s="45"/>
      <c r="U23" s="45"/>
      <c r="V23" s="45"/>
      <c r="W23" s="84"/>
    </row>
    <row r="24" spans="1:32" ht="16" thickBot="1">
      <c r="A24" s="211"/>
      <c r="B24" s="214"/>
      <c r="C24" s="199"/>
      <c r="D24" s="62">
        <v>31.416772842407227</v>
      </c>
      <c r="E24" s="204"/>
      <c r="F24" s="204"/>
      <c r="G24" s="27"/>
      <c r="H24" s="82">
        <v>29.474920272827148</v>
      </c>
      <c r="I24" s="204"/>
      <c r="J24" s="199"/>
      <c r="K24" s="28"/>
      <c r="L24" s="199"/>
      <c r="M24" s="48"/>
      <c r="N24" s="34"/>
      <c r="O24" s="45"/>
      <c r="P24" s="46"/>
      <c r="Q24" s="183"/>
      <c r="R24" s="31"/>
      <c r="S24" s="45"/>
      <c r="T24" s="45"/>
      <c r="U24" s="45"/>
      <c r="V24" s="45"/>
      <c r="W24" s="84"/>
    </row>
    <row r="25" spans="1:32" ht="16" thickBot="1">
      <c r="A25" s="211"/>
      <c r="B25" s="214"/>
      <c r="C25" s="205" t="s">
        <v>19</v>
      </c>
      <c r="D25" s="122"/>
      <c r="E25" s="205"/>
      <c r="F25" s="205"/>
      <c r="G25" s="98"/>
      <c r="H25" s="104"/>
      <c r="I25" s="205"/>
      <c r="J25" s="205"/>
      <c r="K25" s="99"/>
      <c r="L25" s="205"/>
      <c r="M25" s="107"/>
      <c r="N25" s="105"/>
      <c r="O25" s="108"/>
      <c r="P25" s="109"/>
      <c r="Q25" s="179"/>
      <c r="R25" s="110"/>
      <c r="S25" s="108"/>
      <c r="T25" s="108"/>
      <c r="U25" s="108"/>
      <c r="V25" s="108"/>
      <c r="W25" s="111"/>
      <c r="AD25" t="s">
        <v>33</v>
      </c>
      <c r="AE25" t="s">
        <v>47</v>
      </c>
      <c r="AF25" t="s">
        <v>48</v>
      </c>
    </row>
    <row r="26" spans="1:32">
      <c r="A26" s="211"/>
      <c r="B26" s="214"/>
      <c r="C26" s="206"/>
      <c r="D26" s="122"/>
      <c r="E26" s="206"/>
      <c r="F26" s="206"/>
      <c r="G26" s="98"/>
      <c r="H26" s="104"/>
      <c r="I26" s="206"/>
      <c r="J26" s="206"/>
      <c r="K26" s="99"/>
      <c r="L26" s="206"/>
      <c r="M26" s="107"/>
      <c r="N26" s="105"/>
      <c r="O26" s="108"/>
      <c r="P26" s="109"/>
      <c r="Q26" s="179"/>
      <c r="R26" s="110"/>
      <c r="S26" s="108"/>
      <c r="T26" s="108"/>
      <c r="U26" s="108"/>
      <c r="V26" s="108"/>
      <c r="W26" s="111"/>
      <c r="AC26" t="s">
        <v>44</v>
      </c>
      <c r="AD26" t="s">
        <v>41</v>
      </c>
      <c r="AE26" s="177">
        <v>0.59330951512531527</v>
      </c>
      <c r="AF26">
        <f>LOG(AE26,2)</f>
        <v>-0.75314317486709248</v>
      </c>
    </row>
    <row r="27" spans="1:32" ht="16" thickBot="1">
      <c r="A27" s="211"/>
      <c r="B27" s="214"/>
      <c r="C27" s="217"/>
      <c r="D27" s="122"/>
      <c r="E27" s="217"/>
      <c r="F27" s="217"/>
      <c r="G27" s="153"/>
      <c r="H27" s="167"/>
      <c r="I27" s="217"/>
      <c r="J27" s="217"/>
      <c r="K27" s="168"/>
      <c r="L27" s="217"/>
      <c r="M27" s="169"/>
      <c r="N27" s="170"/>
      <c r="O27" s="171"/>
      <c r="P27" s="172"/>
      <c r="Q27" s="180"/>
      <c r="R27" s="155"/>
      <c r="S27" s="171"/>
      <c r="T27" s="171"/>
      <c r="U27" s="171"/>
      <c r="V27" s="171"/>
      <c r="W27" s="173"/>
      <c r="AC27" t="s">
        <v>44</v>
      </c>
      <c r="AD27" t="s">
        <v>42</v>
      </c>
      <c r="AE27" s="179">
        <v>4.6408324185605272</v>
      </c>
      <c r="AF27">
        <f t="shared" ref="AF27:AF31" si="2">LOG(AE27,2)</f>
        <v>2.2143836024258414</v>
      </c>
    </row>
    <row r="28" spans="1:32" ht="16" thickBot="1">
      <c r="A28" s="211"/>
      <c r="B28" s="214"/>
      <c r="C28" s="197" t="s">
        <v>20</v>
      </c>
      <c r="D28" s="62">
        <v>30.534763336181641</v>
      </c>
      <c r="E28" s="201">
        <f>STDEVA(D28:D30)</f>
        <v>0.22030802670404656</v>
      </c>
      <c r="F28" s="201">
        <f>AVERAGE(D28:D30)</f>
        <v>30.573932011922199</v>
      </c>
      <c r="G28" s="27"/>
      <c r="H28" s="82">
        <v>29.938608169555664</v>
      </c>
      <c r="I28" s="201">
        <f>STDEVA(H28:H30)</f>
        <v>0.4132646334089804</v>
      </c>
      <c r="J28" s="197">
        <f>AVERAGE(H28:H30)</f>
        <v>29.842047373453777</v>
      </c>
      <c r="K28" s="28"/>
      <c r="L28" s="197">
        <f t="shared" ref="L28" si="3">F28-J28</f>
        <v>0.73188463846842211</v>
      </c>
      <c r="M28" s="47"/>
      <c r="N28" s="30"/>
      <c r="O28" s="45"/>
      <c r="P28" s="46"/>
      <c r="Q28" s="183"/>
      <c r="R28" s="31"/>
      <c r="S28" s="45"/>
      <c r="T28" s="45"/>
      <c r="U28" s="45"/>
      <c r="V28" s="45"/>
      <c r="W28" s="84"/>
      <c r="AC28" t="s">
        <v>44</v>
      </c>
      <c r="AD28" t="s">
        <v>43</v>
      </c>
      <c r="AE28" s="177">
        <v>1.5386388900508261</v>
      </c>
      <c r="AF28">
        <f t="shared" si="2"/>
        <v>0.62165467892885196</v>
      </c>
    </row>
    <row r="29" spans="1:32" ht="16" thickBot="1">
      <c r="A29" s="211"/>
      <c r="B29" s="214"/>
      <c r="C29" s="198"/>
      <c r="D29" s="62">
        <v>30.375835418701172</v>
      </c>
      <c r="E29" s="202"/>
      <c r="F29" s="202"/>
      <c r="G29" s="27"/>
      <c r="H29" s="82">
        <v>30.198482513427734</v>
      </c>
      <c r="I29" s="202"/>
      <c r="J29" s="198"/>
      <c r="K29" s="28"/>
      <c r="L29" s="198"/>
      <c r="M29" s="47"/>
      <c r="N29" s="30"/>
      <c r="O29" s="45"/>
      <c r="P29" s="46"/>
      <c r="Q29" s="183"/>
      <c r="R29" s="31"/>
      <c r="S29" s="45"/>
      <c r="T29" s="45"/>
      <c r="U29" s="45"/>
      <c r="V29" s="45"/>
      <c r="W29" s="84"/>
      <c r="AC29" t="s">
        <v>45</v>
      </c>
      <c r="AD29" t="s">
        <v>41</v>
      </c>
      <c r="AE29" s="177">
        <v>0.34499675448362188</v>
      </c>
      <c r="AF29">
        <f t="shared" si="2"/>
        <v>-1.5353453049165784</v>
      </c>
    </row>
    <row r="30" spans="1:32" ht="16" thickBot="1">
      <c r="A30" s="211"/>
      <c r="B30" s="214"/>
      <c r="C30" s="200"/>
      <c r="D30" s="62">
        <v>30.811197280883789</v>
      </c>
      <c r="E30" s="204"/>
      <c r="F30" s="204"/>
      <c r="G30" s="27"/>
      <c r="H30" s="82">
        <v>29.38905143737793</v>
      </c>
      <c r="I30" s="204"/>
      <c r="J30" s="199"/>
      <c r="K30" s="28"/>
      <c r="L30" s="199"/>
      <c r="M30" s="47"/>
      <c r="N30" s="30"/>
      <c r="O30" s="45"/>
      <c r="P30" s="46"/>
      <c r="Q30" s="183"/>
      <c r="R30" s="31"/>
      <c r="S30" s="45"/>
      <c r="T30" s="45"/>
      <c r="U30" s="45"/>
      <c r="V30" s="45"/>
      <c r="W30" s="84"/>
      <c r="AC30" t="s">
        <v>45</v>
      </c>
      <c r="AD30" t="s">
        <v>42</v>
      </c>
      <c r="AE30" s="177">
        <v>0.92405000975749896</v>
      </c>
      <c r="AF30">
        <f t="shared" si="2"/>
        <v>-0.11395716221058513</v>
      </c>
    </row>
    <row r="31" spans="1:32">
      <c r="A31" s="211"/>
      <c r="B31" s="214"/>
      <c r="C31" s="197" t="s">
        <v>25</v>
      </c>
      <c r="D31" s="62">
        <v>28.982196807861328</v>
      </c>
      <c r="E31" s="201">
        <f>STDEVA(D31:D33)</f>
        <v>0.24719776823953171</v>
      </c>
      <c r="F31" s="201">
        <f>AVERAGE(D31:D33)</f>
        <v>29.261283874511719</v>
      </c>
      <c r="G31" s="27"/>
      <c r="H31" s="82">
        <v>26.666158676147461</v>
      </c>
      <c r="I31" s="201">
        <f>STDEVA(H31:H33)</f>
        <v>2.8317178265529288E-2</v>
      </c>
      <c r="J31" s="197">
        <f>AVERAGE(H31:H33)</f>
        <v>26.652584075927734</v>
      </c>
      <c r="K31" s="28"/>
      <c r="L31" s="197">
        <f t="shared" ref="L31" si="4">F31-J31</f>
        <v>2.6086997985839844</v>
      </c>
      <c r="M31" s="47"/>
      <c r="N31" s="30"/>
      <c r="O31" s="45"/>
      <c r="P31" s="46"/>
      <c r="Q31" s="183"/>
      <c r="R31" s="31"/>
      <c r="S31" s="45"/>
      <c r="T31" s="45"/>
      <c r="U31" s="45"/>
      <c r="V31" s="45"/>
      <c r="W31" s="84"/>
      <c r="AC31" t="s">
        <v>45</v>
      </c>
      <c r="AD31" t="s">
        <v>43</v>
      </c>
      <c r="AE31" s="177">
        <v>214408.91169977566</v>
      </c>
      <c r="AF31">
        <f t="shared" si="2"/>
        <v>17.710005345707668</v>
      </c>
    </row>
    <row r="32" spans="1:32">
      <c r="A32" s="211"/>
      <c r="B32" s="214"/>
      <c r="C32" s="198"/>
      <c r="D32" s="62">
        <v>29.452688217163086</v>
      </c>
      <c r="E32" s="202"/>
      <c r="F32" s="202"/>
      <c r="G32" s="27"/>
      <c r="H32" s="82">
        <v>26.671558380126953</v>
      </c>
      <c r="I32" s="202"/>
      <c r="J32" s="198"/>
      <c r="K32" s="28"/>
      <c r="L32" s="198"/>
      <c r="M32" s="47"/>
      <c r="N32" s="30"/>
      <c r="O32" s="45"/>
      <c r="P32" s="46"/>
      <c r="Q32" s="183"/>
      <c r="R32" s="31"/>
      <c r="S32" s="45"/>
      <c r="T32" s="45"/>
      <c r="U32" s="45"/>
      <c r="V32" s="45"/>
      <c r="W32" s="84"/>
    </row>
    <row r="33" spans="1:29" ht="16" thickBot="1">
      <c r="A33" s="211"/>
      <c r="B33" s="214"/>
      <c r="C33" s="200"/>
      <c r="D33" s="62">
        <v>29.348966598510742</v>
      </c>
      <c r="E33" s="204"/>
      <c r="F33" s="204"/>
      <c r="G33" s="27"/>
      <c r="H33" s="82">
        <v>26.620035171508789</v>
      </c>
      <c r="I33" s="204"/>
      <c r="J33" s="199"/>
      <c r="K33" s="28"/>
      <c r="L33" s="199"/>
      <c r="M33" s="47"/>
      <c r="N33" s="30"/>
      <c r="O33" s="45"/>
      <c r="P33" s="46"/>
      <c r="Q33" s="183"/>
      <c r="R33" s="31"/>
      <c r="S33" s="45"/>
      <c r="T33" s="45"/>
      <c r="U33" s="45"/>
      <c r="V33" s="45"/>
      <c r="W33" s="84"/>
    </row>
    <row r="34" spans="1:29">
      <c r="A34" s="211"/>
      <c r="B34" s="214"/>
      <c r="C34" s="197" t="s">
        <v>26</v>
      </c>
      <c r="D34" s="62">
        <v>31.040430068969727</v>
      </c>
      <c r="E34" s="201">
        <f>STDEVA(D34:D36)</f>
        <v>0.18190505936437226</v>
      </c>
      <c r="F34" s="201">
        <f>AVERAGE(D34:D36)</f>
        <v>31.172008514404297</v>
      </c>
      <c r="G34" s="27"/>
      <c r="H34" s="82">
        <v>27.379415512084961</v>
      </c>
      <c r="I34" s="201">
        <f>STDEVA(H34:H36)</f>
        <v>0.21308021972390193</v>
      </c>
      <c r="J34" s="197">
        <f>AVERAGE(H34:H36)</f>
        <v>27.537140528361004</v>
      </c>
      <c r="K34" s="28"/>
      <c r="L34" s="197">
        <f t="shared" ref="L34" si="5">F34-J34</f>
        <v>3.6348679860432931</v>
      </c>
      <c r="M34" s="47"/>
      <c r="N34" s="30"/>
      <c r="O34" s="45"/>
      <c r="P34" s="46"/>
      <c r="Q34" s="183"/>
      <c r="R34" s="31"/>
      <c r="S34" s="45"/>
      <c r="T34" s="45"/>
      <c r="U34" s="45"/>
      <c r="V34" s="45"/>
      <c r="W34" s="84"/>
    </row>
    <row r="35" spans="1:29">
      <c r="A35" s="211"/>
      <c r="B35" s="214"/>
      <c r="C35" s="198"/>
      <c r="D35" s="62">
        <v>31.379589080810547</v>
      </c>
      <c r="E35" s="202"/>
      <c r="F35" s="202"/>
      <c r="G35" s="27"/>
      <c r="H35" s="82">
        <v>27.779542922973633</v>
      </c>
      <c r="I35" s="202"/>
      <c r="J35" s="198"/>
      <c r="K35" s="28"/>
      <c r="L35" s="198"/>
      <c r="M35" s="47"/>
      <c r="N35" s="30"/>
      <c r="O35" s="45"/>
      <c r="P35" s="46"/>
      <c r="Q35" s="183"/>
      <c r="R35" s="31"/>
      <c r="S35" s="45"/>
      <c r="T35" s="45"/>
      <c r="U35" s="45"/>
      <c r="V35" s="45"/>
      <c r="W35" s="84"/>
    </row>
    <row r="36" spans="1:29">
      <c r="A36" s="228"/>
      <c r="B36" s="229"/>
      <c r="C36" s="199"/>
      <c r="D36" s="62">
        <v>31.096006393432617</v>
      </c>
      <c r="E36" s="204"/>
      <c r="F36" s="204"/>
      <c r="G36" s="53"/>
      <c r="H36" s="82">
        <v>27.452463150024414</v>
      </c>
      <c r="I36" s="204"/>
      <c r="J36" s="199"/>
      <c r="K36" s="54"/>
      <c r="L36" s="199"/>
      <c r="M36" s="55"/>
      <c r="N36" s="56"/>
      <c r="O36" s="57"/>
      <c r="P36" s="58"/>
      <c r="Q36" s="184"/>
      <c r="R36" s="59"/>
      <c r="S36" s="57"/>
      <c r="T36" s="57"/>
      <c r="U36" s="57"/>
      <c r="V36" s="57"/>
      <c r="W36" s="85"/>
    </row>
    <row r="39" spans="1:29" ht="16" thickBot="1"/>
    <row r="40" spans="1:29">
      <c r="A40" s="210" t="s">
        <v>40</v>
      </c>
      <c r="B40" s="213" t="s">
        <v>23</v>
      </c>
      <c r="C40" s="205" t="s">
        <v>18</v>
      </c>
      <c r="D40" s="122"/>
      <c r="E40" s="205"/>
      <c r="F40" s="205"/>
      <c r="G40" s="98">
        <f>VAR(AVERAGE(D46:D48),AVERAGE(D49:D51),AVERAGE(D52:D54))</f>
        <v>1.9941186368023736</v>
      </c>
      <c r="H40" s="104"/>
      <c r="I40" s="205"/>
      <c r="J40" s="205"/>
      <c r="K40" s="99">
        <f>VAR(AVERAGE(H46:H48),AVERAGE(H49:H51),AVERAGE(H52:H54))</f>
        <v>5.0581829073008571</v>
      </c>
      <c r="L40" s="205"/>
      <c r="M40" s="107">
        <f>STDEVA(L40:L54)</f>
        <v>1.4029258401839482</v>
      </c>
      <c r="N40" s="105">
        <f>SQRT((POWER(M55,2)+POWER(M40,2)/3))</f>
        <v>0.82711445909647607</v>
      </c>
      <c r="O40" s="108"/>
      <c r="P40" s="109"/>
      <c r="Q40" s="179">
        <f>AVERAGE(P40:P54)</f>
        <v>4.6408324185605272</v>
      </c>
      <c r="R40" s="110">
        <f>AVERAGE(D40:D54)-AVERAGE(H40:H54)</f>
        <v>1.9334434933132592</v>
      </c>
      <c r="S40" s="108">
        <f>R55-R40</f>
        <v>1.2539327409532355</v>
      </c>
      <c r="T40" s="108">
        <f>$C$3^(-S40)</f>
        <v>0.44029037304915264</v>
      </c>
      <c r="U40" s="108">
        <f>(R40-R55)/(N40*SQRT(3))</f>
        <v>-0.87528200912588816</v>
      </c>
      <c r="V40" s="108">
        <f>TDIST(ABS(U40),2,2)</f>
        <v>0.47372516497682826</v>
      </c>
      <c r="W40" s="111">
        <f>N40/SQRT(3)</f>
        <v>0.47753475560998221</v>
      </c>
      <c r="X40" s="209" t="s">
        <v>17</v>
      </c>
      <c r="Y40" s="209"/>
      <c r="Z40" s="209"/>
      <c r="AA40" s="209"/>
      <c r="AB40" s="209"/>
      <c r="AC40" s="209"/>
    </row>
    <row r="41" spans="1:29">
      <c r="A41" s="211"/>
      <c r="B41" s="214"/>
      <c r="C41" s="206"/>
      <c r="D41" s="122"/>
      <c r="E41" s="206"/>
      <c r="F41" s="206"/>
      <c r="G41" s="98"/>
      <c r="H41" s="104"/>
      <c r="I41" s="206"/>
      <c r="J41" s="206"/>
      <c r="K41" s="99"/>
      <c r="L41" s="206"/>
      <c r="M41" s="107"/>
      <c r="N41" s="105"/>
      <c r="O41" s="108"/>
      <c r="P41" s="109"/>
      <c r="Q41" s="179"/>
      <c r="R41" s="110"/>
      <c r="S41" s="108"/>
      <c r="T41" s="108"/>
      <c r="U41" s="108"/>
      <c r="V41" s="108"/>
      <c r="W41" s="111"/>
    </row>
    <row r="42" spans="1:29" ht="16" thickBot="1">
      <c r="A42" s="211"/>
      <c r="B42" s="214"/>
      <c r="C42" s="217"/>
      <c r="D42" s="122"/>
      <c r="E42" s="217"/>
      <c r="F42" s="217"/>
      <c r="G42" s="153"/>
      <c r="H42" s="167"/>
      <c r="I42" s="217"/>
      <c r="J42" s="217"/>
      <c r="K42" s="168"/>
      <c r="L42" s="217"/>
      <c r="M42" s="169"/>
      <c r="N42" s="170"/>
      <c r="O42" s="171"/>
      <c r="P42" s="172"/>
      <c r="Q42" s="180"/>
      <c r="R42" s="155"/>
      <c r="S42" s="171"/>
      <c r="T42" s="171"/>
      <c r="U42" s="171"/>
      <c r="V42" s="171"/>
      <c r="W42" s="173"/>
    </row>
    <row r="43" spans="1:29">
      <c r="A43" s="211"/>
      <c r="B43" s="214"/>
      <c r="C43" s="205" t="s">
        <v>19</v>
      </c>
      <c r="D43" s="122"/>
      <c r="E43" s="205"/>
      <c r="F43" s="205"/>
      <c r="G43" s="98"/>
      <c r="H43" s="104"/>
      <c r="I43" s="205"/>
      <c r="J43" s="205"/>
      <c r="K43" s="99"/>
      <c r="L43" s="205"/>
      <c r="M43" s="107"/>
      <c r="N43" s="105"/>
      <c r="O43" s="108"/>
      <c r="P43" s="109"/>
      <c r="Q43" s="179"/>
      <c r="R43" s="110"/>
      <c r="S43" s="108"/>
      <c r="T43" s="108"/>
      <c r="U43" s="108"/>
      <c r="V43" s="108"/>
      <c r="W43" s="111"/>
    </row>
    <row r="44" spans="1:29">
      <c r="A44" s="211"/>
      <c r="B44" s="214"/>
      <c r="C44" s="206"/>
      <c r="D44" s="122"/>
      <c r="E44" s="206"/>
      <c r="F44" s="206"/>
      <c r="G44" s="98"/>
      <c r="H44" s="104"/>
      <c r="I44" s="206"/>
      <c r="J44" s="206"/>
      <c r="K44" s="99"/>
      <c r="L44" s="206"/>
      <c r="M44" s="107"/>
      <c r="N44" s="105"/>
      <c r="O44" s="108"/>
      <c r="P44" s="109"/>
      <c r="Q44" s="179"/>
      <c r="R44" s="110"/>
      <c r="S44" s="108"/>
      <c r="T44" s="108"/>
      <c r="U44" s="108"/>
      <c r="V44" s="108"/>
      <c r="W44" s="111"/>
    </row>
    <row r="45" spans="1:29" ht="16" thickBot="1">
      <c r="A45" s="211"/>
      <c r="B45" s="214"/>
      <c r="C45" s="217"/>
      <c r="D45" s="122"/>
      <c r="E45" s="217"/>
      <c r="F45" s="217"/>
      <c r="G45" s="153"/>
      <c r="H45" s="167"/>
      <c r="I45" s="217"/>
      <c r="J45" s="217"/>
      <c r="K45" s="168"/>
      <c r="L45" s="217"/>
      <c r="M45" s="169"/>
      <c r="N45" s="170"/>
      <c r="O45" s="171"/>
      <c r="P45" s="172"/>
      <c r="Q45" s="180"/>
      <c r="R45" s="155"/>
      <c r="S45" s="171"/>
      <c r="T45" s="171"/>
      <c r="U45" s="171"/>
      <c r="V45" s="171"/>
      <c r="W45" s="173"/>
    </row>
    <row r="46" spans="1:29">
      <c r="A46" s="211"/>
      <c r="B46" s="214"/>
      <c r="C46" s="197" t="s">
        <v>20</v>
      </c>
      <c r="D46" s="60">
        <v>31.819000244140625</v>
      </c>
      <c r="E46" s="201">
        <f>STDEVA(D46:D48)</f>
        <v>0.21749272610323858</v>
      </c>
      <c r="F46" s="201">
        <f>AVERAGE(D46:D48)</f>
        <v>31.568506876627605</v>
      </c>
      <c r="G46" s="27"/>
      <c r="H46" s="82">
        <v>28.456748962402344</v>
      </c>
      <c r="I46" s="201">
        <f>STDEVA(H46:H48)</f>
        <v>8.8788076716796879E-2</v>
      </c>
      <c r="J46" s="201">
        <f>AVERAGE(H46:H53)</f>
        <v>30.75498628616333</v>
      </c>
      <c r="K46" s="29"/>
      <c r="L46" s="201">
        <f>F46-J46</f>
        <v>0.81352059046427527</v>
      </c>
      <c r="M46" s="29"/>
      <c r="N46" s="26"/>
      <c r="O46" s="201">
        <f>L46-L61</f>
        <v>-2.5403084754943848</v>
      </c>
      <c r="P46" s="201">
        <f>$C$3^(-O46)</f>
        <v>5.2691329186685891</v>
      </c>
      <c r="Q46" s="181"/>
      <c r="R46" s="31"/>
      <c r="S46" s="32"/>
      <c r="T46" s="32"/>
      <c r="U46" s="32"/>
      <c r="V46" s="32"/>
      <c r="W46" s="33"/>
    </row>
    <row r="47" spans="1:29">
      <c r="A47" s="211"/>
      <c r="B47" s="214"/>
      <c r="C47" s="198"/>
      <c r="D47" s="60">
        <v>31.427675247192383</v>
      </c>
      <c r="E47" s="202"/>
      <c r="F47" s="202"/>
      <c r="G47" s="27"/>
      <c r="H47" s="82">
        <v>28.385995864868164</v>
      </c>
      <c r="I47" s="202"/>
      <c r="J47" s="202"/>
      <c r="K47" s="28"/>
      <c r="L47" s="202"/>
      <c r="M47" s="29"/>
      <c r="N47" s="26"/>
      <c r="O47" s="202"/>
      <c r="P47" s="202"/>
      <c r="Q47" s="178"/>
      <c r="R47" s="31"/>
      <c r="S47" s="32"/>
      <c r="T47" s="32"/>
      <c r="U47" s="32"/>
      <c r="V47" s="32"/>
      <c r="W47" s="33"/>
    </row>
    <row r="48" spans="1:29" ht="16" thickBot="1">
      <c r="A48" s="211"/>
      <c r="B48" s="214"/>
      <c r="C48" s="200"/>
      <c r="D48" s="60">
        <v>31.458845138549805</v>
      </c>
      <c r="E48" s="204"/>
      <c r="F48" s="204"/>
      <c r="G48" s="27"/>
      <c r="H48" s="82">
        <v>28.562423706054688</v>
      </c>
      <c r="I48" s="204"/>
      <c r="J48" s="204"/>
      <c r="K48" s="28"/>
      <c r="L48" s="204"/>
      <c r="M48" s="29"/>
      <c r="N48" s="26"/>
      <c r="O48" s="204"/>
      <c r="P48" s="204"/>
      <c r="Q48" s="178"/>
      <c r="R48" s="31"/>
      <c r="S48" s="32"/>
      <c r="T48" s="32"/>
      <c r="U48" s="32"/>
      <c r="V48" s="32"/>
      <c r="W48" s="33"/>
    </row>
    <row r="49" spans="1:23">
      <c r="A49" s="211"/>
      <c r="B49" s="214"/>
      <c r="C49" s="197" t="s">
        <v>25</v>
      </c>
      <c r="D49" s="60">
        <v>35.553298950195312</v>
      </c>
      <c r="E49" s="201">
        <f>STDEVA(D49:D51)</f>
        <v>1.0150558397086229</v>
      </c>
      <c r="F49" s="201">
        <f>AVERAGE(D49:D51)</f>
        <v>34.384437561035156</v>
      </c>
      <c r="G49" s="27"/>
      <c r="H49" s="82">
        <v>32.283237457275391</v>
      </c>
      <c r="I49" s="201">
        <f>STDEVA(H49:H51)</f>
        <v>0.72652870311581974</v>
      </c>
      <c r="J49" s="201">
        <f>AVERAGE(H49:H51)</f>
        <v>31.666037877400715</v>
      </c>
      <c r="K49" s="28"/>
      <c r="L49" s="201">
        <f>F49-J49</f>
        <v>2.7183996836344413</v>
      </c>
      <c r="M49" s="29"/>
      <c r="N49" s="26"/>
      <c r="O49" s="201">
        <f>L49-L64</f>
        <v>-0.47102292378743371</v>
      </c>
      <c r="P49" s="201">
        <f>$C$3^(-O49)</f>
        <v>1.3608948447165508</v>
      </c>
      <c r="Q49" s="178"/>
      <c r="R49" s="31"/>
      <c r="S49" s="32"/>
      <c r="T49" s="32"/>
      <c r="U49" s="32"/>
      <c r="V49" s="32"/>
      <c r="W49" s="33"/>
    </row>
    <row r="50" spans="1:23">
      <c r="A50" s="211"/>
      <c r="B50" s="214"/>
      <c r="C50" s="198"/>
      <c r="D50" s="60">
        <v>33.875244140625</v>
      </c>
      <c r="E50" s="202"/>
      <c r="F50" s="202"/>
      <c r="G50" s="27"/>
      <c r="H50" s="82">
        <v>31.849517822265625</v>
      </c>
      <c r="I50" s="202"/>
      <c r="J50" s="202"/>
      <c r="K50" s="28"/>
      <c r="L50" s="202"/>
      <c r="M50" s="29"/>
      <c r="N50" s="26"/>
      <c r="O50" s="202"/>
      <c r="P50" s="202"/>
      <c r="Q50" s="178"/>
      <c r="R50" s="31"/>
      <c r="S50" s="32"/>
      <c r="T50" s="32"/>
      <c r="U50" s="32"/>
      <c r="V50" s="32"/>
      <c r="W50" s="33"/>
    </row>
    <row r="51" spans="1:23" ht="16" thickBot="1">
      <c r="A51" s="211"/>
      <c r="B51" s="214"/>
      <c r="C51" s="200"/>
      <c r="D51" s="60">
        <v>33.724769592285156</v>
      </c>
      <c r="E51" s="204"/>
      <c r="F51" s="204"/>
      <c r="G51" s="27"/>
      <c r="H51" s="82">
        <v>30.865358352661133</v>
      </c>
      <c r="I51" s="204"/>
      <c r="J51" s="204"/>
      <c r="K51" s="28"/>
      <c r="L51" s="204"/>
      <c r="M51" s="29"/>
      <c r="N51" s="26"/>
      <c r="O51" s="204"/>
      <c r="P51" s="204"/>
      <c r="Q51" s="178"/>
      <c r="R51" s="31"/>
      <c r="S51" s="32"/>
      <c r="T51" s="32"/>
      <c r="U51" s="32"/>
      <c r="V51" s="32"/>
      <c r="W51" s="33"/>
    </row>
    <row r="52" spans="1:23">
      <c r="A52" s="211"/>
      <c r="B52" s="214"/>
      <c r="C52" s="197" t="s">
        <v>26</v>
      </c>
      <c r="D52" s="60">
        <v>32.215484619140625</v>
      </c>
      <c r="E52" s="201">
        <f>STDEVA(D52:D54)</f>
        <v>1.4323855162484618</v>
      </c>
      <c r="F52" s="201">
        <f>AVERAGE(D52:D54)</f>
        <v>32.788704554239906</v>
      </c>
      <c r="G52" s="27"/>
      <c r="H52" s="82">
        <v>32.680332183837891</v>
      </c>
      <c r="I52" s="201">
        <f>STDEVA(H52:H54)</f>
        <v>0.13938079001193876</v>
      </c>
      <c r="J52" s="201">
        <f>AVERAGE(H52:H54)</f>
        <v>32.806891123453774</v>
      </c>
      <c r="K52" s="28"/>
      <c r="L52" s="201">
        <f>F52-J52</f>
        <v>-1.8186569213867188E-2</v>
      </c>
      <c r="M52" s="29"/>
      <c r="N52" s="26"/>
      <c r="O52" s="201">
        <f>L52-L67</f>
        <v>-3.0370635986328125</v>
      </c>
      <c r="P52" s="201">
        <f>$C$3^(-O52)</f>
        <v>7.2924694922964424</v>
      </c>
      <c r="Q52" s="178"/>
      <c r="R52" s="31"/>
      <c r="S52" s="32"/>
      <c r="T52" s="32"/>
      <c r="U52" s="32"/>
      <c r="V52" s="32"/>
      <c r="W52" s="33"/>
    </row>
    <row r="53" spans="1:23">
      <c r="A53" s="211"/>
      <c r="B53" s="214"/>
      <c r="C53" s="198"/>
      <c r="D53" s="60">
        <v>31.73170280456543</v>
      </c>
      <c r="E53" s="202"/>
      <c r="F53" s="202"/>
      <c r="G53" s="27"/>
      <c r="H53" s="82">
        <v>32.956275939941406</v>
      </c>
      <c r="I53" s="202"/>
      <c r="J53" s="202"/>
      <c r="K53" s="28"/>
      <c r="L53" s="202"/>
      <c r="M53" s="29"/>
      <c r="N53" s="26"/>
      <c r="O53" s="202"/>
      <c r="P53" s="202"/>
      <c r="Q53" s="178"/>
      <c r="R53" s="31"/>
      <c r="S53" s="32"/>
      <c r="T53" s="32"/>
      <c r="U53" s="32"/>
      <c r="V53" s="32"/>
      <c r="W53" s="33"/>
    </row>
    <row r="54" spans="1:23" ht="16" thickBot="1">
      <c r="A54" s="211"/>
      <c r="B54" s="214"/>
      <c r="C54" s="200"/>
      <c r="D54" s="60">
        <v>34.418926239013672</v>
      </c>
      <c r="E54" s="204"/>
      <c r="F54" s="204"/>
      <c r="G54" s="38"/>
      <c r="H54" s="82">
        <v>32.784065246582031</v>
      </c>
      <c r="I54" s="204"/>
      <c r="J54" s="204"/>
      <c r="K54" s="37"/>
      <c r="L54" s="204"/>
      <c r="M54" s="38"/>
      <c r="N54" s="39"/>
      <c r="O54" s="204"/>
      <c r="P54" s="204"/>
      <c r="Q54" s="182"/>
      <c r="R54" s="40"/>
      <c r="S54" s="41"/>
      <c r="T54" s="41"/>
      <c r="U54" s="41"/>
      <c r="V54" s="41"/>
      <c r="W54" s="42"/>
    </row>
    <row r="55" spans="1:23">
      <c r="A55" s="211"/>
      <c r="B55" s="215" t="s">
        <v>24</v>
      </c>
      <c r="C55" s="205" t="s">
        <v>18</v>
      </c>
      <c r="D55" s="122"/>
      <c r="E55" s="205"/>
      <c r="F55" s="205"/>
      <c r="G55" s="98">
        <f>VAR(AVERAGE(D61:D63),AVERAGE(D64:D66),AVERAGE(D67:D69))</f>
        <v>6.0673812020849454</v>
      </c>
      <c r="H55" s="104"/>
      <c r="I55" s="205"/>
      <c r="J55" s="205"/>
      <c r="K55" s="99">
        <f>VAR(AVERAGE(H61:H63),AVERAGE(H64:H66),AVERAGE(H67:H69))</f>
        <v>6.7453644489226772</v>
      </c>
      <c r="L55" s="205"/>
      <c r="M55" s="107">
        <f>STDEVA(L55:L69)</f>
        <v>0.16748539467023354</v>
      </c>
      <c r="N55" s="105"/>
      <c r="O55" s="108"/>
      <c r="P55" s="109"/>
      <c r="Q55" s="179"/>
      <c r="R55" s="110">
        <f>AVERAGE(D55:D69)-AVERAGE(H55:H69)</f>
        <v>3.1873762342664946</v>
      </c>
      <c r="S55" s="108"/>
      <c r="T55" s="108"/>
      <c r="U55" s="108"/>
      <c r="V55" s="108"/>
      <c r="W55" s="111"/>
    </row>
    <row r="56" spans="1:23">
      <c r="A56" s="211"/>
      <c r="B56" s="214"/>
      <c r="C56" s="206"/>
      <c r="D56" s="122"/>
      <c r="E56" s="206"/>
      <c r="F56" s="206"/>
      <c r="G56" s="98"/>
      <c r="H56" s="104"/>
      <c r="I56" s="206"/>
      <c r="J56" s="206"/>
      <c r="K56" s="99"/>
      <c r="L56" s="206"/>
      <c r="M56" s="107"/>
      <c r="N56" s="105"/>
      <c r="O56" s="108"/>
      <c r="P56" s="109"/>
      <c r="Q56" s="179"/>
      <c r="R56" s="110"/>
      <c r="S56" s="108"/>
      <c r="T56" s="108"/>
      <c r="U56" s="108"/>
      <c r="V56" s="108"/>
      <c r="W56" s="111"/>
    </row>
    <row r="57" spans="1:23" ht="16" thickBot="1">
      <c r="A57" s="211"/>
      <c r="B57" s="214"/>
      <c r="C57" s="217"/>
      <c r="D57" s="122"/>
      <c r="E57" s="217"/>
      <c r="F57" s="217"/>
      <c r="G57" s="153"/>
      <c r="H57" s="167"/>
      <c r="I57" s="217"/>
      <c r="J57" s="217"/>
      <c r="K57" s="168"/>
      <c r="L57" s="217"/>
      <c r="M57" s="169"/>
      <c r="N57" s="170"/>
      <c r="O57" s="171"/>
      <c r="P57" s="172"/>
      <c r="Q57" s="180"/>
      <c r="R57" s="155"/>
      <c r="S57" s="171"/>
      <c r="T57" s="171"/>
      <c r="U57" s="171"/>
      <c r="V57" s="171"/>
      <c r="W57" s="173"/>
    </row>
    <row r="58" spans="1:23">
      <c r="A58" s="211"/>
      <c r="B58" s="214"/>
      <c r="C58" s="205" t="s">
        <v>19</v>
      </c>
      <c r="D58" s="122"/>
      <c r="E58" s="205"/>
      <c r="F58" s="205"/>
      <c r="G58" s="98"/>
      <c r="H58" s="104"/>
      <c r="I58" s="205"/>
      <c r="J58" s="205"/>
      <c r="K58" s="99"/>
      <c r="L58" s="205"/>
      <c r="M58" s="107"/>
      <c r="N58" s="105"/>
      <c r="O58" s="108"/>
      <c r="P58" s="109"/>
      <c r="Q58" s="179"/>
      <c r="R58" s="110"/>
      <c r="S58" s="108"/>
      <c r="T58" s="108"/>
      <c r="U58" s="108"/>
      <c r="V58" s="108"/>
      <c r="W58" s="111"/>
    </row>
    <row r="59" spans="1:23">
      <c r="A59" s="211"/>
      <c r="B59" s="214"/>
      <c r="C59" s="206"/>
      <c r="D59" s="122"/>
      <c r="E59" s="206"/>
      <c r="F59" s="206"/>
      <c r="G59" s="98"/>
      <c r="H59" s="104"/>
      <c r="I59" s="206"/>
      <c r="J59" s="206"/>
      <c r="K59" s="99"/>
      <c r="L59" s="206"/>
      <c r="M59" s="107"/>
      <c r="N59" s="105"/>
      <c r="O59" s="108"/>
      <c r="P59" s="109"/>
      <c r="Q59" s="179"/>
      <c r="R59" s="110"/>
      <c r="S59" s="108"/>
      <c r="T59" s="108"/>
      <c r="U59" s="108"/>
      <c r="V59" s="108"/>
      <c r="W59" s="111"/>
    </row>
    <row r="60" spans="1:23" ht="16" thickBot="1">
      <c r="A60" s="211"/>
      <c r="B60" s="214"/>
      <c r="C60" s="217"/>
      <c r="D60" s="122"/>
      <c r="E60" s="217"/>
      <c r="F60" s="217"/>
      <c r="G60" s="153"/>
      <c r="H60" s="167"/>
      <c r="I60" s="217"/>
      <c r="J60" s="217"/>
      <c r="K60" s="168"/>
      <c r="L60" s="217"/>
      <c r="M60" s="169"/>
      <c r="N60" s="170"/>
      <c r="O60" s="171"/>
      <c r="P60" s="172"/>
      <c r="Q60" s="180"/>
      <c r="R60" s="155"/>
      <c r="S60" s="171"/>
      <c r="T60" s="171"/>
      <c r="U60" s="171"/>
      <c r="V60" s="171"/>
      <c r="W60" s="173"/>
    </row>
    <row r="61" spans="1:23">
      <c r="A61" s="211"/>
      <c r="B61" s="214"/>
      <c r="C61" s="197" t="s">
        <v>20</v>
      </c>
      <c r="D61" s="62">
        <v>26.368171691894531</v>
      </c>
      <c r="E61" s="201">
        <f>STDEVA(D61:D63)</f>
        <v>0.53160285214496183</v>
      </c>
      <c r="F61" s="201">
        <f>AVERAGE(D61:D63)</f>
        <v>26.956341425577801</v>
      </c>
      <c r="G61" s="64"/>
      <c r="H61" s="68">
        <v>23.932929992675781</v>
      </c>
      <c r="I61" s="201">
        <f>STDEVA(H61:H63)</f>
        <v>0.30582500060720857</v>
      </c>
      <c r="J61" s="197">
        <f>AVERAGE(H61:H63)</f>
        <v>23.602512359619141</v>
      </c>
      <c r="K61" s="28"/>
      <c r="L61" s="197">
        <f t="shared" ref="L61" si="6">F61-J61</f>
        <v>3.35382906595866</v>
      </c>
      <c r="M61" s="47"/>
      <c r="N61" s="30"/>
      <c r="O61" s="45"/>
      <c r="P61" s="46"/>
      <c r="Q61" s="183"/>
      <c r="R61" s="31"/>
      <c r="S61" s="45"/>
      <c r="T61" s="45"/>
      <c r="U61" s="45"/>
      <c r="V61" s="45"/>
      <c r="W61" s="84"/>
    </row>
    <row r="62" spans="1:23">
      <c r="A62" s="211"/>
      <c r="B62" s="214"/>
      <c r="C62" s="198"/>
      <c r="D62" s="62">
        <v>27.402557373046875</v>
      </c>
      <c r="E62" s="202"/>
      <c r="F62" s="202"/>
      <c r="G62" s="64"/>
      <c r="H62" s="68">
        <v>23.329381942749023</v>
      </c>
      <c r="I62" s="202"/>
      <c r="J62" s="198"/>
      <c r="K62" s="28"/>
      <c r="L62" s="198"/>
      <c r="M62" s="47"/>
      <c r="N62" s="30"/>
      <c r="O62" s="45"/>
      <c r="P62" s="46"/>
      <c r="Q62" s="183"/>
      <c r="R62" s="31"/>
      <c r="S62" s="45"/>
      <c r="T62" s="45"/>
      <c r="U62" s="45"/>
      <c r="V62" s="45"/>
      <c r="W62" s="84"/>
    </row>
    <row r="63" spans="1:23" ht="16" thickBot="1">
      <c r="A63" s="211"/>
      <c r="B63" s="214"/>
      <c r="C63" s="200"/>
      <c r="D63" s="62">
        <v>27.098295211791992</v>
      </c>
      <c r="E63" s="204"/>
      <c r="F63" s="204"/>
      <c r="G63" s="34"/>
      <c r="H63" s="68">
        <v>23.545225143432617</v>
      </c>
      <c r="I63" s="204"/>
      <c r="J63" s="199"/>
      <c r="K63" s="28"/>
      <c r="L63" s="199"/>
      <c r="M63" s="47"/>
      <c r="N63" s="30"/>
      <c r="O63" s="45"/>
      <c r="P63" s="46"/>
      <c r="Q63" s="183"/>
      <c r="R63" s="31"/>
      <c r="S63" s="45"/>
      <c r="T63" s="45"/>
      <c r="U63" s="45"/>
      <c r="V63" s="45"/>
      <c r="W63" s="84"/>
    </row>
    <row r="64" spans="1:23">
      <c r="A64" s="211"/>
      <c r="B64" s="214"/>
      <c r="C64" s="197" t="s">
        <v>25</v>
      </c>
      <c r="D64" s="62">
        <v>31.060052871704102</v>
      </c>
      <c r="E64" s="201">
        <f>STDEVA(D64:D66)</f>
        <v>0.84817391083179861</v>
      </c>
      <c r="F64" s="201">
        <f>AVERAGE(D64:D66)</f>
        <v>31.505205154418945</v>
      </c>
      <c r="G64" s="34"/>
      <c r="H64" s="68">
        <v>28.151594161987305</v>
      </c>
      <c r="I64" s="201">
        <f>STDEVA(H64:H66)</f>
        <v>0.30827484775765274</v>
      </c>
      <c r="J64" s="197">
        <f>AVERAGE(H64:H66)</f>
        <v>28.31578254699707</v>
      </c>
      <c r="K64" s="28"/>
      <c r="L64" s="197">
        <f t="shared" ref="L64" si="7">F64-J64</f>
        <v>3.189422607421875</v>
      </c>
      <c r="M64" s="47"/>
      <c r="N64" s="30"/>
      <c r="O64" s="45"/>
      <c r="P64" s="46"/>
      <c r="Q64" s="183"/>
      <c r="R64" s="31"/>
      <c r="S64" s="45"/>
      <c r="T64" s="45"/>
      <c r="U64" s="45"/>
      <c r="V64" s="45"/>
      <c r="W64" s="84"/>
    </row>
    <row r="65" spans="1:29">
      <c r="A65" s="211"/>
      <c r="B65" s="214"/>
      <c r="C65" s="198"/>
      <c r="D65" s="62">
        <v>32.483280181884766</v>
      </c>
      <c r="E65" s="202"/>
      <c r="F65" s="202"/>
      <c r="G65" s="64"/>
      <c r="H65" s="68">
        <v>28.67140007019043</v>
      </c>
      <c r="I65" s="202"/>
      <c r="J65" s="198"/>
      <c r="K65" s="28"/>
      <c r="L65" s="198"/>
      <c r="M65" s="47"/>
      <c r="N65" s="30"/>
      <c r="O65" s="45"/>
      <c r="P65" s="46"/>
      <c r="Q65" s="183"/>
      <c r="R65" s="31"/>
      <c r="S65" s="45"/>
      <c r="T65" s="45"/>
      <c r="U65" s="45"/>
      <c r="V65" s="45"/>
      <c r="W65" s="84"/>
    </row>
    <row r="66" spans="1:29" ht="16" thickBot="1">
      <c r="A66" s="211"/>
      <c r="B66" s="214"/>
      <c r="C66" s="200"/>
      <c r="D66" s="62">
        <v>30.972282409667969</v>
      </c>
      <c r="E66" s="204"/>
      <c r="F66" s="204"/>
      <c r="G66" s="64"/>
      <c r="H66" s="68">
        <v>28.124353408813477</v>
      </c>
      <c r="I66" s="204"/>
      <c r="J66" s="199"/>
      <c r="K66" s="28"/>
      <c r="L66" s="199"/>
      <c r="M66" s="47"/>
      <c r="N66" s="30"/>
      <c r="O66" s="45"/>
      <c r="P66" s="46"/>
      <c r="Q66" s="183"/>
      <c r="R66" s="31"/>
      <c r="S66" s="45"/>
      <c r="T66" s="45"/>
      <c r="U66" s="45"/>
      <c r="V66" s="45"/>
      <c r="W66" s="84"/>
    </row>
    <row r="67" spans="1:29">
      <c r="A67" s="211"/>
      <c r="B67" s="214"/>
      <c r="C67" s="197" t="s">
        <v>26</v>
      </c>
      <c r="D67" s="62">
        <v>30.686473846435547</v>
      </c>
      <c r="E67" s="201">
        <f>STDEVA(D67:D69)</f>
        <v>0.59674825610662841</v>
      </c>
      <c r="F67" s="201">
        <f>AVERAGE(D67:D69)</f>
        <v>30.868766784667969</v>
      </c>
      <c r="G67" s="64"/>
      <c r="H67" s="68">
        <v>27.869997024536133</v>
      </c>
      <c r="I67" s="201">
        <f>STDEVA(H67:H69)</f>
        <v>2.5811328408380994E-2</v>
      </c>
      <c r="J67" s="197">
        <f>AVERAGE(H67:H69)</f>
        <v>27.849889755249023</v>
      </c>
      <c r="K67" s="28"/>
      <c r="L67" s="197">
        <f t="shared" ref="L67" si="8">F67-J67</f>
        <v>3.0188770294189453</v>
      </c>
      <c r="M67" s="47"/>
      <c r="N67" s="30"/>
      <c r="O67" s="45"/>
      <c r="P67" s="46"/>
      <c r="Q67" s="183"/>
      <c r="R67" s="31"/>
      <c r="S67" s="45"/>
      <c r="T67" s="45"/>
      <c r="U67" s="45"/>
      <c r="V67" s="45"/>
      <c r="W67" s="84"/>
    </row>
    <row r="68" spans="1:29">
      <c r="A68" s="211"/>
      <c r="B68" s="214"/>
      <c r="C68" s="198"/>
      <c r="D68" s="62">
        <v>30.384426116943359</v>
      </c>
      <c r="E68" s="202"/>
      <c r="F68" s="202"/>
      <c r="G68" s="64"/>
      <c r="H68" s="68">
        <v>27.820783615112305</v>
      </c>
      <c r="I68" s="202"/>
      <c r="J68" s="198"/>
      <c r="K68" s="28"/>
      <c r="L68" s="198"/>
      <c r="M68" s="47"/>
      <c r="N68" s="30"/>
      <c r="O68" s="45"/>
      <c r="P68" s="46"/>
      <c r="Q68" s="183"/>
      <c r="R68" s="31"/>
      <c r="S68" s="45"/>
      <c r="T68" s="45"/>
      <c r="U68" s="45"/>
      <c r="V68" s="45"/>
      <c r="W68" s="84"/>
    </row>
    <row r="69" spans="1:29">
      <c r="A69" s="228"/>
      <c r="B69" s="229"/>
      <c r="C69" s="199"/>
      <c r="D69" s="62">
        <v>31.535400390625</v>
      </c>
      <c r="E69" s="204"/>
      <c r="F69" s="204"/>
      <c r="G69" s="65"/>
      <c r="H69" s="69">
        <v>27.858888626098633</v>
      </c>
      <c r="I69" s="204"/>
      <c r="J69" s="199"/>
      <c r="K69" s="54"/>
      <c r="L69" s="199"/>
      <c r="M69" s="55"/>
      <c r="N69" s="56"/>
      <c r="O69" s="57"/>
      <c r="P69" s="58"/>
      <c r="Q69" s="184"/>
      <c r="R69" s="59"/>
      <c r="S69" s="57"/>
      <c r="T69" s="57"/>
      <c r="U69" s="57"/>
      <c r="V69" s="57"/>
      <c r="W69" s="85"/>
    </row>
    <row r="72" spans="1:29" ht="16" thickBot="1"/>
    <row r="73" spans="1:29">
      <c r="A73" s="210" t="s">
        <v>39</v>
      </c>
      <c r="B73" s="213" t="s">
        <v>23</v>
      </c>
      <c r="C73" s="197" t="s">
        <v>18</v>
      </c>
      <c r="D73" s="60">
        <v>32.692489624023438</v>
      </c>
      <c r="E73" s="201">
        <f>STDEVA(D73:D75)</f>
        <v>0.69035451259586555</v>
      </c>
      <c r="F73" s="201">
        <f>AVERAGE(D73:D75)</f>
        <v>33.478848775227867</v>
      </c>
      <c r="G73" s="16">
        <f>VAR(AVERAGE(D73:D75),AVERAGE(D76:D78),AVERAGE(D82:D84),AVERAGE(D85:D87))</f>
        <v>2.6913369076041653</v>
      </c>
      <c r="H73" s="82">
        <v>30.094654083251953</v>
      </c>
      <c r="I73" s="201">
        <f>STDEVA(H73:H75)</f>
        <v>0.80713913819488536</v>
      </c>
      <c r="J73" s="201">
        <f>AVERAGE(H73:H75)</f>
        <v>31.016923268636067</v>
      </c>
      <c r="K73" s="18">
        <f>VAR(AVERAGE(H73:H75),AVERAGE(H76:H78),AVERAGE(H82:H84),AVERAGE(H85:H87))</f>
        <v>4.3015953925691495</v>
      </c>
      <c r="L73" s="201">
        <f>F73-J73</f>
        <v>2.4619255065918004</v>
      </c>
      <c r="M73" s="19">
        <f>STDEVA(L73:L87)</f>
        <v>0.73084388549473944</v>
      </c>
      <c r="N73" s="20">
        <f>SQRT((POWER(M88,2)+POWER(M73,2)/4))</f>
        <v>0.98461081457750643</v>
      </c>
      <c r="O73" s="201">
        <f>L73-L88</f>
        <v>-0.76089477539062145</v>
      </c>
      <c r="P73" s="201">
        <f>$C$3^(-O73)</f>
        <v>1.6450588650077989</v>
      </c>
      <c r="Q73" s="177">
        <f>AVERAGE(P73:P87)</f>
        <v>1.5386388900508261</v>
      </c>
      <c r="R73" s="21">
        <f>AVERAGE(D73:D87)-AVERAGE(H73:H87)</f>
        <v>2.1353329022725411</v>
      </c>
      <c r="S73" s="22">
        <f>R88-R73</f>
        <v>0.22366460164387902</v>
      </c>
      <c r="T73" s="21">
        <f>$C$3^(-S73)</f>
        <v>0.8638803260082264</v>
      </c>
      <c r="U73" s="23">
        <f>(R73-R88)/(N73*SQRT(4))</f>
        <v>-0.11358020769853763</v>
      </c>
      <c r="V73" s="24">
        <f>TDIST(ABS(U73),3,2)</f>
        <v>0.9167450331823388</v>
      </c>
      <c r="W73" s="25">
        <f>N73/SQRT(4)</f>
        <v>0.49230540728875322</v>
      </c>
      <c r="X73" s="209" t="s">
        <v>17</v>
      </c>
      <c r="Y73" s="209"/>
      <c r="Z73" s="209"/>
      <c r="AA73" s="209"/>
      <c r="AB73" s="209"/>
      <c r="AC73" s="209"/>
    </row>
    <row r="74" spans="1:29">
      <c r="A74" s="211"/>
      <c r="B74" s="214"/>
      <c r="C74" s="198"/>
      <c r="D74" s="60">
        <v>33.985248565673828</v>
      </c>
      <c r="E74" s="202"/>
      <c r="F74" s="202"/>
      <c r="G74" s="27"/>
      <c r="H74" s="82">
        <v>31.361703872680664</v>
      </c>
      <c r="I74" s="202"/>
      <c r="J74" s="202"/>
      <c r="K74" s="29"/>
      <c r="L74" s="202"/>
      <c r="M74" s="29"/>
      <c r="N74" s="30"/>
      <c r="O74" s="202"/>
      <c r="P74" s="202"/>
      <c r="Q74" s="178"/>
      <c r="R74" s="31"/>
      <c r="S74" s="32"/>
      <c r="T74" s="32"/>
      <c r="U74" s="32"/>
      <c r="V74" s="32"/>
      <c r="W74" s="33"/>
    </row>
    <row r="75" spans="1:29" ht="16" thickBot="1">
      <c r="A75" s="211"/>
      <c r="B75" s="214"/>
      <c r="C75" s="199"/>
      <c r="D75" s="60">
        <v>33.758808135986328</v>
      </c>
      <c r="E75" s="204"/>
      <c r="F75" s="204"/>
      <c r="G75" s="27"/>
      <c r="H75" s="82">
        <v>31.594411849975586</v>
      </c>
      <c r="I75" s="204"/>
      <c r="J75" s="204"/>
      <c r="K75" s="29"/>
      <c r="L75" s="204"/>
      <c r="M75" s="27"/>
      <c r="N75" s="34"/>
      <c r="O75" s="204"/>
      <c r="P75" s="204"/>
      <c r="Q75" s="178"/>
      <c r="R75" s="31"/>
      <c r="S75" s="32"/>
      <c r="T75" s="32"/>
      <c r="U75" s="32"/>
      <c r="V75" s="32"/>
      <c r="W75" s="33"/>
    </row>
    <row r="76" spans="1:29">
      <c r="A76" s="211"/>
      <c r="B76" s="214"/>
      <c r="C76" s="208" t="s">
        <v>19</v>
      </c>
      <c r="D76" s="60">
        <v>31.193746566772461</v>
      </c>
      <c r="E76" s="201">
        <f>STDEVA(D76:D78)</f>
        <v>0.41388572961149828</v>
      </c>
      <c r="F76" s="201">
        <f>AVERAGE(D76:D78)</f>
        <v>31.183102925618488</v>
      </c>
      <c r="G76" s="27"/>
      <c r="H76" s="82">
        <v>29.459295272827148</v>
      </c>
      <c r="I76" s="201">
        <f>STDEVA(H76:H78)</f>
        <v>0.11914988031255218</v>
      </c>
      <c r="J76" s="201">
        <f>AVERAGE(H76:H78)</f>
        <v>29.32837422688802</v>
      </c>
      <c r="K76" s="29"/>
      <c r="L76" s="201">
        <f>F76-J76</f>
        <v>1.8547286987304688</v>
      </c>
      <c r="M76" s="29"/>
      <c r="N76" s="26"/>
      <c r="O76" s="201">
        <f>L76-L91</f>
        <v>0.1713587443033866</v>
      </c>
      <c r="P76" s="201">
        <f>$C$3^(-O76)</f>
        <v>0.89395251398944142</v>
      </c>
      <c r="Q76" s="181"/>
      <c r="R76" s="31"/>
      <c r="S76" s="32"/>
      <c r="T76" s="32"/>
      <c r="U76" s="32"/>
      <c r="V76" s="32"/>
      <c r="W76" s="33"/>
    </row>
    <row r="77" spans="1:29">
      <c r="A77" s="211"/>
      <c r="B77" s="214"/>
      <c r="C77" s="198"/>
      <c r="D77" s="60">
        <v>31.591564178466797</v>
      </c>
      <c r="E77" s="202"/>
      <c r="F77" s="202"/>
      <c r="G77" s="27"/>
      <c r="H77" s="82">
        <v>29.226287841796875</v>
      </c>
      <c r="I77" s="202"/>
      <c r="J77" s="202"/>
      <c r="K77" s="29"/>
      <c r="L77" s="202"/>
      <c r="M77" s="29"/>
      <c r="N77" s="26"/>
      <c r="O77" s="202"/>
      <c r="P77" s="202"/>
      <c r="Q77" s="178"/>
      <c r="R77" s="31"/>
      <c r="S77" s="32"/>
      <c r="T77" s="32"/>
      <c r="U77" s="32"/>
      <c r="V77" s="32"/>
      <c r="W77" s="33"/>
    </row>
    <row r="78" spans="1:29" ht="16" thickBot="1">
      <c r="A78" s="211"/>
      <c r="B78" s="214"/>
      <c r="C78" s="200"/>
      <c r="D78" s="60">
        <v>30.763998031616211</v>
      </c>
      <c r="E78" s="204"/>
      <c r="F78" s="204"/>
      <c r="G78" s="27"/>
      <c r="H78" s="82">
        <v>29.299539566040039</v>
      </c>
      <c r="I78" s="204"/>
      <c r="J78" s="204"/>
      <c r="K78" s="29"/>
      <c r="L78" s="204"/>
      <c r="M78" s="27"/>
      <c r="N78" s="36"/>
      <c r="O78" s="204"/>
      <c r="P78" s="204"/>
      <c r="Q78" s="178"/>
      <c r="R78" s="31"/>
      <c r="S78" s="32"/>
      <c r="T78" s="32"/>
      <c r="U78" s="32"/>
      <c r="V78" s="32"/>
      <c r="W78" s="33"/>
    </row>
    <row r="79" spans="1:29">
      <c r="A79" s="211"/>
      <c r="B79" s="214"/>
      <c r="C79" s="205" t="s">
        <v>20</v>
      </c>
      <c r="D79" s="122"/>
      <c r="E79" s="205"/>
      <c r="F79" s="205"/>
      <c r="G79" s="98"/>
      <c r="H79" s="104"/>
      <c r="I79" s="205"/>
      <c r="J79" s="205"/>
      <c r="K79" s="99"/>
      <c r="L79" s="205"/>
      <c r="M79" s="107"/>
      <c r="N79" s="105"/>
      <c r="O79" s="108"/>
      <c r="P79" s="109"/>
      <c r="Q79" s="179"/>
      <c r="R79" s="110"/>
      <c r="S79" s="108"/>
      <c r="T79" s="108"/>
      <c r="U79" s="108"/>
      <c r="V79" s="108"/>
      <c r="W79" s="111"/>
    </row>
    <row r="80" spans="1:29">
      <c r="A80" s="211"/>
      <c r="B80" s="214"/>
      <c r="C80" s="206"/>
      <c r="D80" s="122"/>
      <c r="E80" s="206"/>
      <c r="F80" s="206"/>
      <c r="G80" s="98"/>
      <c r="H80" s="104"/>
      <c r="I80" s="206"/>
      <c r="J80" s="206"/>
      <c r="K80" s="99"/>
      <c r="L80" s="206"/>
      <c r="M80" s="107"/>
      <c r="N80" s="105"/>
      <c r="O80" s="108"/>
      <c r="P80" s="109"/>
      <c r="Q80" s="179"/>
      <c r="R80" s="110"/>
      <c r="S80" s="108"/>
      <c r="T80" s="108"/>
      <c r="U80" s="108"/>
      <c r="V80" s="108"/>
      <c r="W80" s="111"/>
    </row>
    <row r="81" spans="1:23" ht="16" thickBot="1">
      <c r="A81" s="211"/>
      <c r="B81" s="214"/>
      <c r="C81" s="217"/>
      <c r="D81" s="122"/>
      <c r="E81" s="217"/>
      <c r="F81" s="217"/>
      <c r="G81" s="153"/>
      <c r="H81" s="167"/>
      <c r="I81" s="217"/>
      <c r="J81" s="217"/>
      <c r="K81" s="168"/>
      <c r="L81" s="217"/>
      <c r="M81" s="169"/>
      <c r="N81" s="170"/>
      <c r="O81" s="171"/>
      <c r="P81" s="172"/>
      <c r="Q81" s="180"/>
      <c r="R81" s="155"/>
      <c r="S81" s="171"/>
      <c r="T81" s="171"/>
      <c r="U81" s="171"/>
      <c r="V81" s="171"/>
      <c r="W81" s="173"/>
    </row>
    <row r="82" spans="1:23">
      <c r="A82" s="211"/>
      <c r="B82" s="214"/>
      <c r="C82" s="197" t="s">
        <v>25</v>
      </c>
      <c r="D82" s="60">
        <v>29.504024505615234</v>
      </c>
      <c r="E82" s="201">
        <f>STDEVA(D82:D84)</f>
        <v>0.18391526684004397</v>
      </c>
      <c r="F82" s="201">
        <f>AVERAGE(D82:D84)</f>
        <v>29.707182566324871</v>
      </c>
      <c r="G82" s="27"/>
      <c r="H82" s="82">
        <v>26.644294738769531</v>
      </c>
      <c r="I82" s="201">
        <f>STDEVA(H82:H84)</f>
        <v>0.13476040821485455</v>
      </c>
      <c r="J82" s="201">
        <f>AVERAGE(H82:H84)</f>
        <v>26.753434499104817</v>
      </c>
      <c r="K82" s="28"/>
      <c r="L82" s="201">
        <f>F82-J82</f>
        <v>2.9537480672200545</v>
      </c>
      <c r="M82" s="29"/>
      <c r="N82" s="26"/>
      <c r="O82" s="201">
        <f>L82-L97</f>
        <v>1.4911588033040388</v>
      </c>
      <c r="P82" s="201">
        <f>$C$3^(-O82)</f>
        <v>0.37699862127718387</v>
      </c>
      <c r="Q82" s="178"/>
      <c r="R82" s="31"/>
      <c r="S82" s="32"/>
      <c r="T82" s="32"/>
      <c r="U82" s="32"/>
      <c r="V82" s="32"/>
      <c r="W82" s="33"/>
    </row>
    <row r="83" spans="1:23">
      <c r="A83" s="211"/>
      <c r="B83" s="214"/>
      <c r="C83" s="198"/>
      <c r="D83" s="60">
        <v>29.862333297729492</v>
      </c>
      <c r="E83" s="202"/>
      <c r="F83" s="202"/>
      <c r="G83" s="27"/>
      <c r="H83" s="82">
        <v>26.904060363769531</v>
      </c>
      <c r="I83" s="202"/>
      <c r="J83" s="202"/>
      <c r="K83" s="28"/>
      <c r="L83" s="202"/>
      <c r="M83" s="29"/>
      <c r="N83" s="26"/>
      <c r="O83" s="202"/>
      <c r="P83" s="202"/>
      <c r="Q83" s="178"/>
      <c r="R83" s="31"/>
      <c r="S83" s="32"/>
      <c r="T83" s="32"/>
      <c r="U83" s="32"/>
      <c r="V83" s="32"/>
      <c r="W83" s="33"/>
    </row>
    <row r="84" spans="1:23" ht="16" thickBot="1">
      <c r="A84" s="211"/>
      <c r="B84" s="214"/>
      <c r="C84" s="200"/>
      <c r="D84" s="60">
        <v>29.755189895629883</v>
      </c>
      <c r="E84" s="204"/>
      <c r="F84" s="204"/>
      <c r="G84" s="27"/>
      <c r="H84" s="82">
        <v>26.711948394775391</v>
      </c>
      <c r="I84" s="204"/>
      <c r="J84" s="204"/>
      <c r="K84" s="28"/>
      <c r="L84" s="204"/>
      <c r="M84" s="29"/>
      <c r="N84" s="26"/>
      <c r="O84" s="204"/>
      <c r="P84" s="204"/>
      <c r="Q84" s="178"/>
      <c r="R84" s="31"/>
      <c r="S84" s="32"/>
      <c r="T84" s="32"/>
      <c r="U84" s="32"/>
      <c r="V84" s="32"/>
      <c r="W84" s="33"/>
    </row>
    <row r="85" spans="1:23">
      <c r="A85" s="211"/>
      <c r="B85" s="214"/>
      <c r="C85" s="197" t="s">
        <v>26</v>
      </c>
      <c r="D85" s="60">
        <v>31.822517395019531</v>
      </c>
      <c r="E85" s="201">
        <f>STDEVA(D85:D87)</f>
        <v>0.70234871541622335</v>
      </c>
      <c r="F85" s="201">
        <f>AVERAGE(D85:D87)</f>
        <v>32.520495096842446</v>
      </c>
      <c r="G85" s="27"/>
      <c r="H85" s="82">
        <v>31.018163681030273</v>
      </c>
      <c r="I85" s="201">
        <f>STDEVA(H85:H87)</f>
        <v>0.3777360796283829</v>
      </c>
      <c r="J85" s="201">
        <f>AVERAGE(H85:H87)</f>
        <v>31.249565760294598</v>
      </c>
      <c r="K85" s="28"/>
      <c r="L85" s="201">
        <f>F85-J85</f>
        <v>1.270929336547848</v>
      </c>
      <c r="M85" s="29"/>
      <c r="N85" s="26"/>
      <c r="O85" s="201">
        <f>L85-L100</f>
        <v>-1.7962811787923236</v>
      </c>
      <c r="P85" s="201">
        <f t="shared" ref="P85" si="9">$C$3^(-O85)</f>
        <v>3.2385455599288799</v>
      </c>
      <c r="Q85" s="178"/>
      <c r="R85" s="31"/>
      <c r="S85" s="32"/>
      <c r="T85" s="32"/>
      <c r="U85" s="32"/>
      <c r="V85" s="32"/>
      <c r="W85" s="33"/>
    </row>
    <row r="86" spans="1:23">
      <c r="A86" s="211"/>
      <c r="B86" s="214"/>
      <c r="C86" s="198"/>
      <c r="D86" s="60">
        <v>32.511833190917969</v>
      </c>
      <c r="E86" s="202"/>
      <c r="F86" s="202"/>
      <c r="G86" s="27"/>
      <c r="H86" s="82">
        <v>31.685461044311523</v>
      </c>
      <c r="I86" s="202"/>
      <c r="J86" s="202"/>
      <c r="K86" s="28"/>
      <c r="L86" s="202"/>
      <c r="M86" s="29"/>
      <c r="N86" s="26"/>
      <c r="O86" s="202"/>
      <c r="P86" s="202"/>
      <c r="Q86" s="178"/>
      <c r="R86" s="31"/>
      <c r="S86" s="32"/>
      <c r="T86" s="32"/>
      <c r="U86" s="32"/>
      <c r="V86" s="32"/>
      <c r="W86" s="33"/>
    </row>
    <row r="87" spans="1:23" ht="16" thickBot="1">
      <c r="A87" s="211"/>
      <c r="B87" s="214"/>
      <c r="C87" s="200"/>
      <c r="D87" s="60">
        <v>33.227134704589844</v>
      </c>
      <c r="E87" s="204"/>
      <c r="F87" s="204"/>
      <c r="G87" s="38"/>
      <c r="H87" s="82">
        <v>31.045072555541992</v>
      </c>
      <c r="I87" s="204"/>
      <c r="J87" s="204"/>
      <c r="K87" s="37"/>
      <c r="L87" s="204"/>
      <c r="M87" s="38"/>
      <c r="N87" s="39"/>
      <c r="O87" s="204"/>
      <c r="P87" s="204"/>
      <c r="Q87" s="182"/>
      <c r="R87" s="40"/>
      <c r="S87" s="41"/>
      <c r="T87" s="41"/>
      <c r="U87" s="41"/>
      <c r="V87" s="41"/>
      <c r="W87" s="42"/>
    </row>
    <row r="88" spans="1:23">
      <c r="A88" s="211"/>
      <c r="B88" s="215" t="s">
        <v>24</v>
      </c>
      <c r="C88" s="197" t="s">
        <v>18</v>
      </c>
      <c r="D88" s="62">
        <v>28.691251754760742</v>
      </c>
      <c r="E88" s="201">
        <f>STDEVA(D88:D90)</f>
        <v>7.7248359354817928E-2</v>
      </c>
      <c r="F88" s="201">
        <f>AVERAGE(D88:D90)</f>
        <v>28.733622233072918</v>
      </c>
      <c r="G88" s="16">
        <f>VAR(AVERAGE(D88:D90),AVERAGE(D91:D93),AVERAGE(D97:D99),AVERAGE(D100:D102))</f>
        <v>1.3111546908671181</v>
      </c>
      <c r="H88" s="82">
        <v>25.221332550048828</v>
      </c>
      <c r="I88" s="201">
        <f>STDEVA(H88:H90)</f>
        <v>0.25129752823355056</v>
      </c>
      <c r="J88" s="197">
        <f>AVERAGE(H88:H90)</f>
        <v>25.510801951090496</v>
      </c>
      <c r="K88" s="17">
        <f>VAR(AVERAGE(H88:H90),AVERAGE(H91:H93),AVERAGE(H97:H99),AVERAGE(H100:H102))</f>
        <v>2.2499030121433408</v>
      </c>
      <c r="L88" s="197">
        <f>F88-J88</f>
        <v>3.2228202819824219</v>
      </c>
      <c r="M88" s="43">
        <f>STDEVA(L88:L102)</f>
        <v>0.9142894836657145</v>
      </c>
      <c r="N88" s="44"/>
      <c r="O88" s="45"/>
      <c r="P88" s="46"/>
      <c r="Q88" s="183"/>
      <c r="R88" s="35">
        <f>AVERAGE(D88:D102)-AVERAGE(H88:H102)</f>
        <v>2.3589975039164202</v>
      </c>
      <c r="S88" s="45"/>
      <c r="T88" s="45"/>
      <c r="U88" s="45"/>
      <c r="V88" s="45"/>
      <c r="W88" s="84"/>
    </row>
    <row r="89" spans="1:23">
      <c r="A89" s="211"/>
      <c r="B89" s="214"/>
      <c r="C89" s="198"/>
      <c r="D89" s="62">
        <v>28.822784423828125</v>
      </c>
      <c r="E89" s="202"/>
      <c r="F89" s="202"/>
      <c r="G89" s="27"/>
      <c r="H89" s="82">
        <v>25.673030853271484</v>
      </c>
      <c r="I89" s="202"/>
      <c r="J89" s="198"/>
      <c r="K89" s="28"/>
      <c r="L89" s="198"/>
      <c r="M89" s="47"/>
      <c r="N89" s="30"/>
      <c r="O89" s="45"/>
      <c r="P89" s="46"/>
      <c r="Q89" s="183"/>
      <c r="R89" s="31"/>
      <c r="S89" s="45"/>
      <c r="T89" s="45"/>
      <c r="U89" s="45"/>
      <c r="V89" s="45"/>
      <c r="W89" s="84"/>
    </row>
    <row r="90" spans="1:23" ht="16" thickBot="1">
      <c r="A90" s="211"/>
      <c r="B90" s="214"/>
      <c r="C90" s="199"/>
      <c r="D90" s="62">
        <v>28.686830520629883</v>
      </c>
      <c r="E90" s="204"/>
      <c r="F90" s="204"/>
      <c r="G90" s="27"/>
      <c r="H90" s="82">
        <v>25.638042449951172</v>
      </c>
      <c r="I90" s="204"/>
      <c r="J90" s="199"/>
      <c r="K90" s="28"/>
      <c r="L90" s="199"/>
      <c r="M90" s="48"/>
      <c r="N90" s="34"/>
      <c r="O90" s="45"/>
      <c r="P90" s="46"/>
      <c r="Q90" s="183"/>
      <c r="R90" s="31"/>
      <c r="S90" s="45"/>
      <c r="T90" s="45"/>
      <c r="U90" s="45"/>
      <c r="V90" s="45"/>
      <c r="W90" s="84"/>
    </row>
    <row r="91" spans="1:23">
      <c r="A91" s="211"/>
      <c r="B91" s="214"/>
      <c r="C91" s="208" t="s">
        <v>19</v>
      </c>
      <c r="D91" s="62">
        <v>30.677774429321289</v>
      </c>
      <c r="E91" s="201">
        <f>STDEVA(D91:D93)</f>
        <v>7.6671633397817768E-2</v>
      </c>
      <c r="F91" s="201">
        <f>AVERAGE(D91:D93)</f>
        <v>30.758529027303059</v>
      </c>
      <c r="G91" s="27"/>
      <c r="H91" s="82">
        <v>28.813079833984375</v>
      </c>
      <c r="I91" s="201">
        <f>STDEVA(H91:H93)</f>
        <v>0.24725887241040803</v>
      </c>
      <c r="J91" s="197">
        <f>AVERAGE(H91:H93)</f>
        <v>29.075159072875977</v>
      </c>
      <c r="K91" s="28"/>
      <c r="L91" s="197">
        <f t="shared" ref="L91" si="10">F91-J91</f>
        <v>1.6833699544270821</v>
      </c>
      <c r="M91" s="47"/>
      <c r="N91" s="30"/>
      <c r="O91" s="45"/>
      <c r="P91" s="46"/>
      <c r="Q91" s="183"/>
      <c r="R91" s="31"/>
      <c r="S91" s="45"/>
      <c r="T91" s="45"/>
      <c r="U91" s="45"/>
      <c r="V91" s="45"/>
      <c r="W91" s="84"/>
    </row>
    <row r="92" spans="1:23">
      <c r="A92" s="211"/>
      <c r="B92" s="214"/>
      <c r="C92" s="198"/>
      <c r="D92" s="62">
        <v>30.830331802368164</v>
      </c>
      <c r="E92" s="202"/>
      <c r="F92" s="202"/>
      <c r="G92" s="27"/>
      <c r="H92" s="82">
        <v>29.304294586181641</v>
      </c>
      <c r="I92" s="202"/>
      <c r="J92" s="198"/>
      <c r="K92" s="28"/>
      <c r="L92" s="198"/>
      <c r="M92" s="47"/>
      <c r="N92" s="30"/>
      <c r="O92" s="45"/>
      <c r="P92" s="46"/>
      <c r="Q92" s="183"/>
      <c r="R92" s="31"/>
      <c r="S92" s="45"/>
      <c r="T92" s="45"/>
      <c r="U92" s="45"/>
      <c r="V92" s="45"/>
      <c r="W92" s="84"/>
    </row>
    <row r="93" spans="1:23" ht="16" thickBot="1">
      <c r="A93" s="211"/>
      <c r="B93" s="214"/>
      <c r="C93" s="200"/>
      <c r="D93" s="62">
        <v>30.767480850219727</v>
      </c>
      <c r="E93" s="204"/>
      <c r="F93" s="204"/>
      <c r="G93" s="27"/>
      <c r="H93" s="82">
        <v>29.108102798461914</v>
      </c>
      <c r="I93" s="204"/>
      <c r="J93" s="199"/>
      <c r="K93" s="28"/>
      <c r="L93" s="199"/>
      <c r="M93" s="48"/>
      <c r="N93" s="34"/>
      <c r="O93" s="45"/>
      <c r="P93" s="46"/>
      <c r="Q93" s="183"/>
      <c r="R93" s="31"/>
      <c r="S93" s="45"/>
      <c r="T93" s="45"/>
      <c r="U93" s="45"/>
      <c r="V93" s="45"/>
      <c r="W93" s="84"/>
    </row>
    <row r="94" spans="1:23">
      <c r="A94" s="211"/>
      <c r="B94" s="214"/>
      <c r="C94" s="205" t="s">
        <v>20</v>
      </c>
      <c r="D94" s="122"/>
      <c r="E94" s="205"/>
      <c r="F94" s="205"/>
      <c r="G94" s="98"/>
      <c r="H94" s="104"/>
      <c r="I94" s="205"/>
      <c r="J94" s="205"/>
      <c r="K94" s="99"/>
      <c r="L94" s="205"/>
      <c r="M94" s="107"/>
      <c r="N94" s="105"/>
      <c r="O94" s="108"/>
      <c r="P94" s="109"/>
      <c r="Q94" s="179"/>
      <c r="R94" s="110"/>
      <c r="S94" s="108"/>
      <c r="T94" s="108"/>
      <c r="U94" s="108"/>
      <c r="V94" s="108"/>
      <c r="W94" s="111"/>
    </row>
    <row r="95" spans="1:23">
      <c r="A95" s="211"/>
      <c r="B95" s="214"/>
      <c r="C95" s="206"/>
      <c r="D95" s="122"/>
      <c r="E95" s="206"/>
      <c r="F95" s="206"/>
      <c r="G95" s="98"/>
      <c r="H95" s="104"/>
      <c r="I95" s="206"/>
      <c r="J95" s="206"/>
      <c r="K95" s="99"/>
      <c r="L95" s="206"/>
      <c r="M95" s="107"/>
      <c r="N95" s="105"/>
      <c r="O95" s="108"/>
      <c r="P95" s="109"/>
      <c r="Q95" s="179"/>
      <c r="R95" s="110"/>
      <c r="S95" s="108"/>
      <c r="T95" s="108"/>
      <c r="U95" s="108"/>
      <c r="V95" s="108"/>
      <c r="W95" s="111"/>
    </row>
    <row r="96" spans="1:23" ht="16" thickBot="1">
      <c r="A96" s="211"/>
      <c r="B96" s="214"/>
      <c r="C96" s="217"/>
      <c r="D96" s="122"/>
      <c r="E96" s="217"/>
      <c r="F96" s="217"/>
      <c r="G96" s="153"/>
      <c r="H96" s="167"/>
      <c r="I96" s="217"/>
      <c r="J96" s="217"/>
      <c r="K96" s="168"/>
      <c r="L96" s="217"/>
      <c r="M96" s="169"/>
      <c r="N96" s="170"/>
      <c r="O96" s="171"/>
      <c r="P96" s="172"/>
      <c r="Q96" s="180"/>
      <c r="R96" s="155"/>
      <c r="S96" s="171"/>
      <c r="T96" s="171"/>
      <c r="U96" s="171"/>
      <c r="V96" s="171"/>
      <c r="W96" s="173"/>
    </row>
    <row r="97" spans="1:29">
      <c r="A97" s="211"/>
      <c r="B97" s="214"/>
      <c r="C97" s="197" t="s">
        <v>25</v>
      </c>
      <c r="D97" s="62">
        <v>29.154151916503906</v>
      </c>
      <c r="E97" s="201">
        <f>STDEVA(D97:D99)</f>
        <v>9.817773384138663E-2</v>
      </c>
      <c r="F97" s="201">
        <f>AVERAGE(D97:D99)</f>
        <v>29.239964167277019</v>
      </c>
      <c r="G97" s="34"/>
      <c r="H97" s="82">
        <v>27.684869766235352</v>
      </c>
      <c r="I97" s="201">
        <f>STDEVA(H97:H99)</f>
        <v>0.15983227774059197</v>
      </c>
      <c r="J97" s="197">
        <f>AVERAGE(H97:H99)</f>
        <v>27.777374903361004</v>
      </c>
      <c r="K97" s="28"/>
      <c r="L97" s="197">
        <f t="shared" ref="L97" si="11">F97-J97</f>
        <v>1.4625892639160156</v>
      </c>
      <c r="M97" s="47"/>
      <c r="N97" s="30"/>
      <c r="O97" s="45"/>
      <c r="P97" s="46"/>
      <c r="Q97" s="183"/>
      <c r="R97" s="31"/>
      <c r="S97" s="45"/>
      <c r="T97" s="45"/>
      <c r="U97" s="45"/>
      <c r="V97" s="45"/>
      <c r="W97" s="84"/>
    </row>
    <row r="98" spans="1:29">
      <c r="A98" s="211"/>
      <c r="B98" s="214"/>
      <c r="C98" s="198"/>
      <c r="D98" s="62">
        <v>29.218713760375977</v>
      </c>
      <c r="E98" s="202"/>
      <c r="F98" s="202"/>
      <c r="G98" s="27"/>
      <c r="H98" s="82">
        <v>27.961933135986328</v>
      </c>
      <c r="I98" s="202"/>
      <c r="J98" s="198"/>
      <c r="K98" s="28"/>
      <c r="L98" s="198"/>
      <c r="M98" s="47"/>
      <c r="N98" s="30"/>
      <c r="O98" s="45"/>
      <c r="P98" s="46"/>
      <c r="Q98" s="183"/>
      <c r="R98" s="31"/>
      <c r="S98" s="45"/>
      <c r="T98" s="45"/>
      <c r="U98" s="45"/>
      <c r="V98" s="45"/>
      <c r="W98" s="84"/>
    </row>
    <row r="99" spans="1:29" ht="16" thickBot="1">
      <c r="A99" s="211"/>
      <c r="B99" s="214"/>
      <c r="C99" s="200"/>
      <c r="D99" s="62">
        <v>29.347026824951172</v>
      </c>
      <c r="E99" s="204"/>
      <c r="F99" s="204"/>
      <c r="G99" s="27"/>
      <c r="H99" s="82">
        <v>27.685321807861328</v>
      </c>
      <c r="I99" s="204"/>
      <c r="J99" s="199"/>
      <c r="K99" s="28"/>
      <c r="L99" s="199"/>
      <c r="M99" s="47"/>
      <c r="N99" s="30"/>
      <c r="O99" s="45"/>
      <c r="P99" s="46"/>
      <c r="Q99" s="183"/>
      <c r="R99" s="31"/>
      <c r="S99" s="45"/>
      <c r="T99" s="45"/>
      <c r="U99" s="45"/>
      <c r="V99" s="45"/>
      <c r="W99" s="84"/>
    </row>
    <row r="100" spans="1:29">
      <c r="A100" s="211"/>
      <c r="B100" s="214"/>
      <c r="C100" s="197" t="s">
        <v>26</v>
      </c>
      <c r="D100" s="62">
        <v>30.941953659057617</v>
      </c>
      <c r="E100" s="201">
        <f>STDEVA(D100:D102)</f>
        <v>0.18373557496569126</v>
      </c>
      <c r="F100" s="201">
        <f>AVERAGE(D100:D102)</f>
        <v>31.088474909464519</v>
      </c>
      <c r="G100" s="27"/>
      <c r="H100" s="82">
        <v>27.859378814697266</v>
      </c>
      <c r="I100" s="201">
        <f>STDEVA(H100:H102)</f>
        <v>0.15484437155478029</v>
      </c>
      <c r="J100" s="197">
        <f>AVERAGE(H100:H102)</f>
        <v>28.021264394124348</v>
      </c>
      <c r="K100" s="28"/>
      <c r="L100" s="197">
        <f t="shared" ref="L100" si="12">F100-J100</f>
        <v>3.0672105153401716</v>
      </c>
      <c r="M100" s="47"/>
      <c r="N100" s="30"/>
      <c r="O100" s="45"/>
      <c r="P100" s="46"/>
      <c r="Q100" s="183"/>
      <c r="R100" s="31"/>
      <c r="S100" s="45"/>
      <c r="T100" s="45"/>
      <c r="U100" s="45"/>
      <c r="V100" s="45"/>
      <c r="W100" s="84"/>
    </row>
    <row r="101" spans="1:29">
      <c r="A101" s="211"/>
      <c r="B101" s="214"/>
      <c r="C101" s="198"/>
      <c r="D101" s="62">
        <v>31.29461669921875</v>
      </c>
      <c r="E101" s="202"/>
      <c r="F101" s="202"/>
      <c r="G101" s="27"/>
      <c r="H101" s="82">
        <v>28.167945861816406</v>
      </c>
      <c r="I101" s="202"/>
      <c r="J101" s="198"/>
      <c r="K101" s="28"/>
      <c r="L101" s="198"/>
      <c r="M101" s="47"/>
      <c r="N101" s="30"/>
      <c r="O101" s="45"/>
      <c r="P101" s="46"/>
      <c r="Q101" s="183"/>
      <c r="R101" s="31"/>
      <c r="S101" s="45"/>
      <c r="T101" s="45"/>
      <c r="U101" s="45"/>
      <c r="V101" s="45"/>
      <c r="W101" s="84"/>
    </row>
    <row r="102" spans="1:29" ht="16" thickBot="1">
      <c r="A102" s="212"/>
      <c r="B102" s="216"/>
      <c r="C102" s="200"/>
      <c r="D102" s="62">
        <v>31.028854370117188</v>
      </c>
      <c r="E102" s="203"/>
      <c r="F102" s="203"/>
      <c r="G102" s="38"/>
      <c r="H102" s="87">
        <v>28.036468505859375</v>
      </c>
      <c r="I102" s="203"/>
      <c r="J102" s="200"/>
      <c r="K102" s="88"/>
      <c r="L102" s="200"/>
      <c r="M102" s="89"/>
      <c r="N102" s="90"/>
      <c r="O102" s="91"/>
      <c r="P102" s="92"/>
      <c r="Q102" s="186"/>
      <c r="R102" s="40"/>
      <c r="S102" s="91"/>
      <c r="T102" s="91"/>
      <c r="U102" s="91"/>
      <c r="V102" s="91"/>
      <c r="W102" s="93"/>
    </row>
    <row r="105" spans="1:29" ht="16" thickBot="1"/>
    <row r="106" spans="1:29">
      <c r="A106" s="227" t="s">
        <v>38</v>
      </c>
      <c r="B106" s="213" t="s">
        <v>23</v>
      </c>
      <c r="C106" s="197" t="s">
        <v>18</v>
      </c>
      <c r="D106" s="62">
        <v>29.475620269775391</v>
      </c>
      <c r="E106" s="201">
        <f>STDEVA(D106:D108)</f>
        <v>0.1910976983437927</v>
      </c>
      <c r="F106" s="201">
        <f>AVERAGE(D106:D108)</f>
        <v>29.410550435384113</v>
      </c>
      <c r="G106" s="16">
        <f>VAR(AVERAGE(D106:D108),AVERAGE(D112:D114),AVERAGE(D115:D117))</f>
        <v>0.75979387205747917</v>
      </c>
      <c r="H106" s="95">
        <v>26.554515838623047</v>
      </c>
      <c r="I106" s="201">
        <f>STDEVA(H106:H108)</f>
        <v>0.20747376761296496</v>
      </c>
      <c r="J106" s="201">
        <f>AVERAGE(H106:H108)</f>
        <v>26.78912353515625</v>
      </c>
      <c r="K106" s="18">
        <f>VAR(AVERAGE(H106:H108),AVERAGE(H112:H114),AVERAGE(H115:H117))</f>
        <v>0.21475554461641008</v>
      </c>
      <c r="L106" s="201">
        <f>F106-J106</f>
        <v>2.6214269002278634</v>
      </c>
      <c r="M106" s="19">
        <f>STDEVA(L106:L120)</f>
        <v>0.91524912014241122</v>
      </c>
      <c r="N106" s="20">
        <f>SQRT((POWER(M121,2)+POWER(M106,2)/3))</f>
        <v>2.0351034832747583</v>
      </c>
      <c r="O106" s="201">
        <f>L106-L121</f>
        <v>1.3488883972167933</v>
      </c>
      <c r="P106" s="201">
        <f>$C$3^(-O106)</f>
        <v>0.41377179693159039</v>
      </c>
      <c r="Q106" s="177">
        <f>AVERAGE(P106:P120)</f>
        <v>0.34499675448362188</v>
      </c>
      <c r="R106" s="21">
        <f>AVERAGE(D106:D120)-AVERAGE(H106:H120)</f>
        <v>2.6187392340766031</v>
      </c>
      <c r="S106" s="22">
        <f>R121-R106</f>
        <v>-2.6845094589960006</v>
      </c>
      <c r="T106" s="21">
        <f>$C$3^(-S106)</f>
        <v>5.7904028992491714</v>
      </c>
      <c r="U106" s="23">
        <f>(R106-R121)/(N106*SQRT(3))</f>
        <v>0.76158400372812196</v>
      </c>
      <c r="V106" s="24">
        <f>TDIST(ABS(U106),2,2)</f>
        <v>0.52585944628635428</v>
      </c>
      <c r="W106" s="25">
        <f>N106/SQRT(3)</f>
        <v>1.1749675438974267</v>
      </c>
      <c r="X106" s="209" t="s">
        <v>17</v>
      </c>
      <c r="Y106" s="209"/>
      <c r="Z106" s="209"/>
      <c r="AA106" s="209"/>
      <c r="AB106" s="209"/>
      <c r="AC106" s="209"/>
    </row>
    <row r="107" spans="1:29">
      <c r="A107" s="211"/>
      <c r="B107" s="214"/>
      <c r="C107" s="198"/>
      <c r="D107" s="62">
        <v>29.560615539550781</v>
      </c>
      <c r="E107" s="202"/>
      <c r="F107" s="202"/>
      <c r="G107" s="27"/>
      <c r="H107" s="82">
        <v>26.864418029785156</v>
      </c>
      <c r="I107" s="202"/>
      <c r="J107" s="202"/>
      <c r="K107" s="29"/>
      <c r="L107" s="202"/>
      <c r="M107" s="29"/>
      <c r="N107" s="30"/>
      <c r="O107" s="202"/>
      <c r="P107" s="202"/>
      <c r="Q107" s="178"/>
      <c r="R107" s="31"/>
      <c r="S107" s="32"/>
      <c r="T107" s="32"/>
      <c r="U107" s="32"/>
      <c r="V107" s="32"/>
      <c r="W107" s="33"/>
    </row>
    <row r="108" spans="1:29" ht="16" thickBot="1">
      <c r="A108" s="211"/>
      <c r="B108" s="214"/>
      <c r="C108" s="199"/>
      <c r="D108" s="62">
        <v>29.195415496826172</v>
      </c>
      <c r="E108" s="204"/>
      <c r="F108" s="204"/>
      <c r="G108" s="27"/>
      <c r="H108" s="82">
        <v>26.948436737060547</v>
      </c>
      <c r="I108" s="204"/>
      <c r="J108" s="204"/>
      <c r="K108" s="29"/>
      <c r="L108" s="204"/>
      <c r="M108" s="27"/>
      <c r="N108" s="34"/>
      <c r="O108" s="204"/>
      <c r="P108" s="204"/>
      <c r="Q108" s="178"/>
      <c r="R108" s="31"/>
      <c r="S108" s="32"/>
      <c r="T108" s="32"/>
      <c r="U108" s="32"/>
      <c r="V108" s="32"/>
      <c r="W108" s="33"/>
    </row>
    <row r="109" spans="1:29">
      <c r="A109" s="211"/>
      <c r="B109" s="214"/>
      <c r="C109" s="205" t="s">
        <v>19</v>
      </c>
      <c r="D109" s="122"/>
      <c r="E109" s="205"/>
      <c r="F109" s="205"/>
      <c r="G109" s="98"/>
      <c r="H109" s="104"/>
      <c r="I109" s="205"/>
      <c r="J109" s="205"/>
      <c r="K109" s="99"/>
      <c r="L109" s="205"/>
      <c r="M109" s="107"/>
      <c r="N109" s="105"/>
      <c r="O109" s="108"/>
      <c r="P109" s="109"/>
      <c r="Q109" s="179"/>
      <c r="R109" s="110"/>
      <c r="S109" s="108"/>
      <c r="T109" s="108"/>
      <c r="U109" s="108"/>
      <c r="V109" s="108"/>
      <c r="W109" s="111"/>
    </row>
    <row r="110" spans="1:29">
      <c r="A110" s="211"/>
      <c r="B110" s="214"/>
      <c r="C110" s="206"/>
      <c r="D110" s="122"/>
      <c r="E110" s="206"/>
      <c r="F110" s="206"/>
      <c r="G110" s="98"/>
      <c r="H110" s="104"/>
      <c r="I110" s="206"/>
      <c r="J110" s="206"/>
      <c r="K110" s="99"/>
      <c r="L110" s="206"/>
      <c r="M110" s="107"/>
      <c r="N110" s="105"/>
      <c r="O110" s="108"/>
      <c r="P110" s="109"/>
      <c r="Q110" s="179"/>
      <c r="R110" s="110"/>
      <c r="S110" s="108"/>
      <c r="T110" s="108"/>
      <c r="U110" s="108"/>
      <c r="V110" s="108"/>
      <c r="W110" s="111"/>
    </row>
    <row r="111" spans="1:29" ht="16" thickBot="1">
      <c r="A111" s="211"/>
      <c r="B111" s="214"/>
      <c r="C111" s="217"/>
      <c r="D111" s="122"/>
      <c r="E111" s="217"/>
      <c r="F111" s="217"/>
      <c r="G111" s="153"/>
      <c r="H111" s="167"/>
      <c r="I111" s="217"/>
      <c r="J111" s="217"/>
      <c r="K111" s="168"/>
      <c r="L111" s="217"/>
      <c r="M111" s="169"/>
      <c r="N111" s="170"/>
      <c r="O111" s="171"/>
      <c r="P111" s="172"/>
      <c r="Q111" s="180"/>
      <c r="R111" s="155"/>
      <c r="S111" s="171"/>
      <c r="T111" s="171"/>
      <c r="U111" s="171"/>
      <c r="V111" s="171"/>
      <c r="W111" s="173"/>
    </row>
    <row r="112" spans="1:29">
      <c r="A112" s="211"/>
      <c r="B112" s="214"/>
      <c r="C112" s="197" t="s">
        <v>20</v>
      </c>
      <c r="D112" s="62">
        <v>31.835836410522461</v>
      </c>
      <c r="E112" s="201">
        <f>STDEVA(D112:D114)</f>
        <v>0.95392653869122468</v>
      </c>
      <c r="F112" s="201">
        <f>AVERAGE(D112:D114)</f>
        <v>30.85664176940918</v>
      </c>
      <c r="G112" s="27"/>
      <c r="H112" s="82">
        <v>27.475305557250977</v>
      </c>
      <c r="I112" s="201">
        <f>STDEVA(H112:H114)</f>
        <v>0.29178840436092701</v>
      </c>
      <c r="J112" s="201">
        <f>AVERAGE(H112:H119)</f>
        <v>27.456120491027832</v>
      </c>
      <c r="K112" s="29"/>
      <c r="L112" s="201">
        <f>F112-J112</f>
        <v>3.4005212783813477</v>
      </c>
      <c r="M112" s="29"/>
      <c r="N112" s="26"/>
      <c r="O112" s="201">
        <f>L112-L127</f>
        <v>1.0985511144002267</v>
      </c>
      <c r="P112" s="201">
        <f>$C$3^(-O112)</f>
        <v>0.48739986499643573</v>
      </c>
      <c r="Q112" s="181"/>
      <c r="R112" s="31"/>
      <c r="S112" s="32"/>
      <c r="T112" s="32"/>
      <c r="U112" s="32"/>
      <c r="V112" s="32"/>
      <c r="W112" s="33"/>
    </row>
    <row r="113" spans="1:23">
      <c r="A113" s="211"/>
      <c r="B113" s="214"/>
      <c r="C113" s="198"/>
      <c r="D113" s="62">
        <v>30.803918838500977</v>
      </c>
      <c r="E113" s="202"/>
      <c r="F113" s="202"/>
      <c r="G113" s="27"/>
      <c r="H113" s="82">
        <v>27.225961685180664</v>
      </c>
      <c r="I113" s="202"/>
      <c r="J113" s="202"/>
      <c r="K113" s="28"/>
      <c r="L113" s="202"/>
      <c r="M113" s="29"/>
      <c r="N113" s="26"/>
      <c r="O113" s="202"/>
      <c r="P113" s="202"/>
      <c r="Q113" s="178"/>
      <c r="R113" s="31"/>
      <c r="S113" s="32"/>
      <c r="T113" s="32"/>
      <c r="U113" s="32"/>
      <c r="V113" s="32"/>
      <c r="W113" s="33"/>
    </row>
    <row r="114" spans="1:23" ht="16" thickBot="1">
      <c r="A114" s="211"/>
      <c r="B114" s="214"/>
      <c r="C114" s="200"/>
      <c r="D114" s="62">
        <v>29.930170059204102</v>
      </c>
      <c r="E114" s="204"/>
      <c r="F114" s="204"/>
      <c r="G114" s="27"/>
      <c r="H114" s="82">
        <v>26.893695831298828</v>
      </c>
      <c r="I114" s="204"/>
      <c r="J114" s="204"/>
      <c r="K114" s="28"/>
      <c r="L114" s="204"/>
      <c r="M114" s="29"/>
      <c r="N114" s="26"/>
      <c r="O114" s="204"/>
      <c r="P114" s="204"/>
      <c r="Q114" s="178"/>
      <c r="R114" s="31"/>
      <c r="S114" s="32"/>
      <c r="T114" s="32"/>
      <c r="U114" s="32"/>
      <c r="V114" s="32"/>
      <c r="W114" s="33"/>
    </row>
    <row r="115" spans="1:23">
      <c r="A115" s="211"/>
      <c r="B115" s="214"/>
      <c r="C115" s="197" t="s">
        <v>25</v>
      </c>
      <c r="D115" s="62">
        <v>29.448135375976562</v>
      </c>
      <c r="E115" s="201">
        <f>STDEVA(D115:D117)</f>
        <v>0.85955258007756541</v>
      </c>
      <c r="F115" s="201">
        <f>AVERAGE(D115:D117)</f>
        <v>29.290390014648438</v>
      </c>
      <c r="G115" s="27"/>
      <c r="H115" s="82">
        <v>27.579492568969727</v>
      </c>
      <c r="I115" s="201">
        <f>STDEVA(H115:H117)</f>
        <v>0.11716099346064408</v>
      </c>
      <c r="J115" s="201">
        <f>AVERAGE(H115:H117)</f>
        <v>27.71391995747884</v>
      </c>
      <c r="K115" s="28"/>
      <c r="L115" s="201">
        <f>F115-J115</f>
        <v>1.5764700571695975</v>
      </c>
      <c r="M115" s="29"/>
      <c r="N115" s="26"/>
      <c r="O115" s="201">
        <f>L115-L130</f>
        <v>3.0744037628173864</v>
      </c>
      <c r="P115" s="201">
        <f t="shared" ref="P115" si="13">$C$3^(-O115)</f>
        <v>0.1338186015228395</v>
      </c>
      <c r="Q115" s="178"/>
      <c r="R115" s="31"/>
      <c r="S115" s="32"/>
      <c r="T115" s="32"/>
      <c r="U115" s="32"/>
      <c r="V115" s="32"/>
      <c r="W115" s="33"/>
    </row>
    <row r="116" spans="1:23">
      <c r="A116" s="211"/>
      <c r="B116" s="214"/>
      <c r="C116" s="198"/>
      <c r="D116" s="62">
        <v>30.060144424438477</v>
      </c>
      <c r="E116" s="202"/>
      <c r="F116" s="202"/>
      <c r="G116" s="27"/>
      <c r="H116" s="82">
        <v>27.767955780029297</v>
      </c>
      <c r="I116" s="202"/>
      <c r="J116" s="202"/>
      <c r="K116" s="28"/>
      <c r="L116" s="202"/>
      <c r="M116" s="29"/>
      <c r="N116" s="26"/>
      <c r="O116" s="202"/>
      <c r="P116" s="202"/>
      <c r="Q116" s="178"/>
      <c r="R116" s="31"/>
      <c r="S116" s="32"/>
      <c r="T116" s="32"/>
      <c r="U116" s="32"/>
      <c r="V116" s="32"/>
      <c r="W116" s="33"/>
    </row>
    <row r="117" spans="1:23" ht="16" thickBot="1">
      <c r="A117" s="211"/>
      <c r="B117" s="214"/>
      <c r="C117" s="200"/>
      <c r="D117" s="62">
        <v>28.362890243530273</v>
      </c>
      <c r="E117" s="204"/>
      <c r="F117" s="204"/>
      <c r="G117" s="27"/>
      <c r="H117" s="82">
        <v>27.7943115234375</v>
      </c>
      <c r="I117" s="204"/>
      <c r="J117" s="204"/>
      <c r="K117" s="28"/>
      <c r="L117" s="204"/>
      <c r="M117" s="29"/>
      <c r="N117" s="26"/>
      <c r="O117" s="204"/>
      <c r="P117" s="204"/>
      <c r="Q117" s="178"/>
      <c r="R117" s="31"/>
      <c r="S117" s="32"/>
      <c r="T117" s="32"/>
      <c r="U117" s="32"/>
      <c r="V117" s="32"/>
      <c r="W117" s="33"/>
    </row>
    <row r="118" spans="1:23">
      <c r="A118" s="211"/>
      <c r="B118" s="214"/>
      <c r="C118" s="205" t="s">
        <v>26</v>
      </c>
      <c r="D118" s="122"/>
      <c r="E118" s="205"/>
      <c r="F118" s="205"/>
      <c r="G118" s="98"/>
      <c r="H118" s="104"/>
      <c r="I118" s="205"/>
      <c r="J118" s="205"/>
      <c r="K118" s="99"/>
      <c r="L118" s="205"/>
      <c r="M118" s="107"/>
      <c r="N118" s="105"/>
      <c r="O118" s="108"/>
      <c r="P118" s="109"/>
      <c r="Q118" s="179"/>
      <c r="R118" s="110"/>
      <c r="S118" s="108"/>
      <c r="T118" s="108"/>
      <c r="U118" s="108"/>
      <c r="V118" s="108"/>
      <c r="W118" s="111"/>
    </row>
    <row r="119" spans="1:23">
      <c r="A119" s="211"/>
      <c r="B119" s="214"/>
      <c r="C119" s="206"/>
      <c r="D119" s="122"/>
      <c r="E119" s="206"/>
      <c r="F119" s="206"/>
      <c r="G119" s="98"/>
      <c r="H119" s="104"/>
      <c r="I119" s="206"/>
      <c r="J119" s="206"/>
      <c r="K119" s="99"/>
      <c r="L119" s="206"/>
      <c r="M119" s="107"/>
      <c r="N119" s="105"/>
      <c r="O119" s="108"/>
      <c r="P119" s="109"/>
      <c r="Q119" s="179"/>
      <c r="R119" s="110"/>
      <c r="S119" s="108"/>
      <c r="T119" s="108"/>
      <c r="U119" s="108"/>
      <c r="V119" s="108"/>
      <c r="W119" s="111"/>
    </row>
    <row r="120" spans="1:23" ht="16" thickBot="1">
      <c r="A120" s="211"/>
      <c r="B120" s="214"/>
      <c r="C120" s="217"/>
      <c r="D120" s="122"/>
      <c r="E120" s="217"/>
      <c r="F120" s="217"/>
      <c r="G120" s="153"/>
      <c r="H120" s="167"/>
      <c r="I120" s="217"/>
      <c r="J120" s="217"/>
      <c r="K120" s="168"/>
      <c r="L120" s="217"/>
      <c r="M120" s="169"/>
      <c r="N120" s="170"/>
      <c r="O120" s="171"/>
      <c r="P120" s="172"/>
      <c r="Q120" s="180"/>
      <c r="R120" s="155"/>
      <c r="S120" s="171"/>
      <c r="T120" s="171"/>
      <c r="U120" s="171"/>
      <c r="V120" s="171"/>
      <c r="W120" s="173"/>
    </row>
    <row r="121" spans="1:23">
      <c r="A121" s="211"/>
      <c r="B121" s="215" t="s">
        <v>24</v>
      </c>
      <c r="C121" s="197" t="s">
        <v>18</v>
      </c>
      <c r="D121" s="62">
        <v>28.283458709716797</v>
      </c>
      <c r="E121" s="201">
        <f>STDEVA(D121:D123)</f>
        <v>0.3649116449262611</v>
      </c>
      <c r="F121" s="201">
        <f>AVERAGE(D121:D123)</f>
        <v>28.692482630411785</v>
      </c>
      <c r="G121" s="15">
        <f>VAR(AVERAGE(D121:D123),AVERAGE(D127:D129),AVERAGE(D130:D132))</f>
        <v>5.3285620801334819</v>
      </c>
      <c r="H121" s="81">
        <v>27.076723098754883</v>
      </c>
      <c r="I121" s="201">
        <f>STDEVA(H121:H123)</f>
        <v>0.30635065080690271</v>
      </c>
      <c r="J121" s="197">
        <f>AVERAGE(H121:H123)</f>
        <v>27.419944127400715</v>
      </c>
      <c r="K121" s="17">
        <f>VAR(AVERAGE(H121:H123),AVERAGE(H127:H129),AVERAGE(H130:H132))</f>
        <v>18.136992784989388</v>
      </c>
      <c r="L121" s="197">
        <f>F121-J121</f>
        <v>1.2725385030110701</v>
      </c>
      <c r="M121" s="43">
        <f>STDEVA(L121:L135)</f>
        <v>1.965303845125032</v>
      </c>
      <c r="N121" s="44"/>
      <c r="O121" s="45"/>
      <c r="P121" s="46"/>
      <c r="Q121" s="183"/>
      <c r="R121" s="35">
        <f>AVERAGE(D121:D135)-AVERAGE(H121:H135)</f>
        <v>-6.5770224919397435E-2</v>
      </c>
      <c r="S121" s="45"/>
      <c r="T121" s="45"/>
      <c r="U121" s="45"/>
      <c r="V121" s="45"/>
      <c r="W121" s="84"/>
    </row>
    <row r="122" spans="1:23">
      <c r="A122" s="211"/>
      <c r="B122" s="214"/>
      <c r="C122" s="198"/>
      <c r="D122" s="62">
        <v>28.809329986572266</v>
      </c>
      <c r="E122" s="202"/>
      <c r="F122" s="202"/>
      <c r="G122" s="27"/>
      <c r="H122" s="81">
        <v>27.517391204833984</v>
      </c>
      <c r="I122" s="202"/>
      <c r="J122" s="198"/>
      <c r="K122" s="28"/>
      <c r="L122" s="198"/>
      <c r="M122" s="47"/>
      <c r="N122" s="30"/>
      <c r="O122" s="45"/>
      <c r="P122" s="46"/>
      <c r="Q122" s="183"/>
      <c r="R122" s="31"/>
      <c r="S122" s="45"/>
      <c r="T122" s="45"/>
      <c r="U122" s="45"/>
      <c r="V122" s="45"/>
      <c r="W122" s="84"/>
    </row>
    <row r="123" spans="1:23" ht="16" thickBot="1">
      <c r="A123" s="211"/>
      <c r="B123" s="214"/>
      <c r="C123" s="199"/>
      <c r="D123" s="97">
        <v>28.984659194946289</v>
      </c>
      <c r="E123" s="204"/>
      <c r="F123" s="204"/>
      <c r="G123" s="27"/>
      <c r="H123" s="81">
        <v>27.665718078613281</v>
      </c>
      <c r="I123" s="204"/>
      <c r="J123" s="199"/>
      <c r="K123" s="28"/>
      <c r="L123" s="199"/>
      <c r="M123" s="48"/>
      <c r="N123" s="34"/>
      <c r="O123" s="45"/>
      <c r="P123" s="46"/>
      <c r="Q123" s="183"/>
      <c r="R123" s="31"/>
      <c r="S123" s="45"/>
      <c r="T123" s="45"/>
      <c r="U123" s="45"/>
      <c r="V123" s="45"/>
      <c r="W123" s="84"/>
    </row>
    <row r="124" spans="1:23">
      <c r="A124" s="211"/>
      <c r="B124" s="214"/>
      <c r="C124" s="205" t="s">
        <v>19</v>
      </c>
      <c r="D124" s="122"/>
      <c r="E124" s="205"/>
      <c r="F124" s="205"/>
      <c r="G124" s="98"/>
      <c r="H124" s="104"/>
      <c r="I124" s="205"/>
      <c r="J124" s="205"/>
      <c r="K124" s="99"/>
      <c r="L124" s="205"/>
      <c r="M124" s="107"/>
      <c r="N124" s="105"/>
      <c r="O124" s="108"/>
      <c r="P124" s="109"/>
      <c r="Q124" s="179"/>
      <c r="R124" s="110"/>
      <c r="S124" s="108"/>
      <c r="T124" s="108"/>
      <c r="U124" s="108"/>
      <c r="V124" s="108"/>
      <c r="W124" s="111"/>
    </row>
    <row r="125" spans="1:23">
      <c r="A125" s="211"/>
      <c r="B125" s="214"/>
      <c r="C125" s="206"/>
      <c r="D125" s="122"/>
      <c r="E125" s="206"/>
      <c r="F125" s="206"/>
      <c r="G125" s="98"/>
      <c r="H125" s="104"/>
      <c r="I125" s="206"/>
      <c r="J125" s="206"/>
      <c r="K125" s="99"/>
      <c r="L125" s="206"/>
      <c r="M125" s="107"/>
      <c r="N125" s="105"/>
      <c r="O125" s="108"/>
      <c r="P125" s="109"/>
      <c r="Q125" s="179"/>
      <c r="R125" s="110"/>
      <c r="S125" s="108"/>
      <c r="T125" s="108"/>
      <c r="U125" s="108"/>
      <c r="V125" s="108"/>
      <c r="W125" s="111"/>
    </row>
    <row r="126" spans="1:23" ht="16" thickBot="1">
      <c r="A126" s="211"/>
      <c r="B126" s="214"/>
      <c r="C126" s="217"/>
      <c r="D126" s="122"/>
      <c r="E126" s="217"/>
      <c r="F126" s="217"/>
      <c r="G126" s="153"/>
      <c r="H126" s="167"/>
      <c r="I126" s="217"/>
      <c r="J126" s="217"/>
      <c r="K126" s="168"/>
      <c r="L126" s="217"/>
      <c r="M126" s="169"/>
      <c r="N126" s="170"/>
      <c r="O126" s="171"/>
      <c r="P126" s="172"/>
      <c r="Q126" s="180"/>
      <c r="R126" s="155"/>
      <c r="S126" s="171"/>
      <c r="T126" s="171"/>
      <c r="U126" s="171"/>
      <c r="V126" s="171"/>
      <c r="W126" s="173"/>
    </row>
    <row r="127" spans="1:23">
      <c r="A127" s="211"/>
      <c r="B127" s="214"/>
      <c r="C127" s="197" t="s">
        <v>20</v>
      </c>
      <c r="D127" s="97">
        <v>27.634395599365234</v>
      </c>
      <c r="E127" s="201">
        <f>STDEVA(D127:D129)</f>
        <v>0.57333104558328274</v>
      </c>
      <c r="F127" s="201">
        <f>AVERAGE(D127:D129)</f>
        <v>28.243990580240887</v>
      </c>
      <c r="G127" s="27"/>
      <c r="H127" s="81">
        <v>26.467136383056641</v>
      </c>
      <c r="I127" s="201">
        <f>STDEVA(H127:H129)</f>
        <v>0.46671080121495007</v>
      </c>
      <c r="J127" s="197">
        <f>AVERAGE(H127:H129)</f>
        <v>25.942020416259766</v>
      </c>
      <c r="K127" s="28"/>
      <c r="L127" s="197">
        <f t="shared" ref="L127" si="14">F127-J127</f>
        <v>2.301970163981121</v>
      </c>
      <c r="M127" s="47"/>
      <c r="N127" s="30"/>
      <c r="O127" s="45"/>
      <c r="P127" s="46"/>
      <c r="Q127" s="183"/>
      <c r="R127" s="31"/>
      <c r="S127" s="45"/>
      <c r="T127" s="45"/>
      <c r="U127" s="45"/>
      <c r="V127" s="45"/>
      <c r="W127" s="84"/>
    </row>
    <row r="128" spans="1:23">
      <c r="A128" s="211"/>
      <c r="B128" s="214"/>
      <c r="C128" s="198"/>
      <c r="D128" s="97">
        <v>28.772403717041016</v>
      </c>
      <c r="E128" s="202"/>
      <c r="F128" s="202"/>
      <c r="G128" s="27"/>
      <c r="H128" s="81">
        <v>25.784385681152344</v>
      </c>
      <c r="I128" s="202"/>
      <c r="J128" s="198"/>
      <c r="K128" s="28"/>
      <c r="L128" s="198"/>
      <c r="M128" s="47"/>
      <c r="N128" s="30"/>
      <c r="O128" s="45"/>
      <c r="P128" s="46"/>
      <c r="Q128" s="183"/>
      <c r="R128" s="31"/>
      <c r="S128" s="45"/>
      <c r="T128" s="45"/>
      <c r="U128" s="45"/>
      <c r="V128" s="45"/>
      <c r="W128" s="84"/>
    </row>
    <row r="129" spans="1:29" ht="16" thickBot="1">
      <c r="A129" s="211"/>
      <c r="B129" s="214"/>
      <c r="C129" s="200"/>
      <c r="D129" s="97">
        <v>28.325172424316406</v>
      </c>
      <c r="E129" s="204"/>
      <c r="F129" s="204"/>
      <c r="G129" s="27"/>
      <c r="H129" s="81">
        <v>25.574539184570312</v>
      </c>
      <c r="I129" s="204"/>
      <c r="J129" s="199"/>
      <c r="K129" s="28"/>
      <c r="L129" s="199"/>
      <c r="M129" s="47"/>
      <c r="N129" s="30"/>
      <c r="O129" s="45"/>
      <c r="P129" s="46"/>
      <c r="Q129" s="183"/>
      <c r="R129" s="31"/>
      <c r="S129" s="45"/>
      <c r="T129" s="45"/>
      <c r="U129" s="45"/>
      <c r="V129" s="45"/>
      <c r="W129" s="84"/>
    </row>
    <row r="130" spans="1:29">
      <c r="A130" s="211"/>
      <c r="B130" s="214"/>
      <c r="C130" s="197" t="s">
        <v>25</v>
      </c>
      <c r="D130" s="97" t="s">
        <v>34</v>
      </c>
      <c r="E130" s="201">
        <f>STDEVA(D130:D132)</f>
        <v>18.733593914632056</v>
      </c>
      <c r="F130" s="201">
        <f>AVERAGE(D130:D132)</f>
        <v>32.447536468505859</v>
      </c>
      <c r="G130" s="27"/>
      <c r="H130" s="81">
        <v>35.049442291259766</v>
      </c>
      <c r="I130" s="201">
        <f>STDEVA(H130:H132)</f>
        <v>1.0177574375711977</v>
      </c>
      <c r="J130" s="197">
        <f>AVERAGE(H130:H132)</f>
        <v>33.945470174153648</v>
      </c>
      <c r="K130" s="28"/>
      <c r="L130" s="197">
        <f t="shared" ref="L130" si="15">F130-J130</f>
        <v>-1.4979337056477888</v>
      </c>
      <c r="M130" s="47"/>
      <c r="N130" s="30"/>
      <c r="O130" s="45"/>
      <c r="P130" s="46"/>
      <c r="Q130" s="183"/>
      <c r="R130" s="31"/>
      <c r="S130" s="45"/>
      <c r="T130" s="45"/>
      <c r="U130" s="45"/>
      <c r="V130" s="45"/>
      <c r="W130" s="84"/>
    </row>
    <row r="131" spans="1:29">
      <c r="A131" s="211"/>
      <c r="B131" s="214"/>
      <c r="C131" s="198"/>
      <c r="D131" s="97">
        <v>32.447536468505859</v>
      </c>
      <c r="E131" s="202"/>
      <c r="F131" s="202"/>
      <c r="G131" s="27"/>
      <c r="H131" s="81">
        <v>33.044536590576172</v>
      </c>
      <c r="I131" s="202"/>
      <c r="J131" s="198"/>
      <c r="K131" s="28"/>
      <c r="L131" s="198"/>
      <c r="M131" s="47"/>
      <c r="N131" s="30"/>
      <c r="O131" s="45"/>
      <c r="P131" s="46"/>
      <c r="Q131" s="183"/>
      <c r="R131" s="31"/>
      <c r="S131" s="45"/>
      <c r="T131" s="45"/>
      <c r="U131" s="45"/>
      <c r="V131" s="45"/>
      <c r="W131" s="84"/>
    </row>
    <row r="132" spans="1:29" ht="16" thickBot="1">
      <c r="A132" s="211"/>
      <c r="B132" s="214"/>
      <c r="C132" s="200"/>
      <c r="D132" s="97" t="s">
        <v>34</v>
      </c>
      <c r="E132" s="204"/>
      <c r="F132" s="204"/>
      <c r="G132" s="27"/>
      <c r="H132" s="81">
        <v>33.742431640625</v>
      </c>
      <c r="I132" s="204"/>
      <c r="J132" s="199"/>
      <c r="K132" s="28"/>
      <c r="L132" s="199"/>
      <c r="M132" s="47"/>
      <c r="N132" s="30"/>
      <c r="O132" s="45"/>
      <c r="P132" s="46"/>
      <c r="Q132" s="183"/>
      <c r="R132" s="31"/>
      <c r="S132" s="45"/>
      <c r="T132" s="45"/>
      <c r="U132" s="45"/>
      <c r="V132" s="45"/>
      <c r="W132" s="84"/>
    </row>
    <row r="133" spans="1:29">
      <c r="A133" s="211"/>
      <c r="B133" s="214"/>
      <c r="C133" s="205" t="s">
        <v>26</v>
      </c>
      <c r="D133" s="122"/>
      <c r="E133" s="205"/>
      <c r="F133" s="205"/>
      <c r="G133" s="98"/>
      <c r="H133" s="104"/>
      <c r="I133" s="205"/>
      <c r="J133" s="205"/>
      <c r="K133" s="99"/>
      <c r="L133" s="205"/>
      <c r="M133" s="107"/>
      <c r="N133" s="105"/>
      <c r="O133" s="108"/>
      <c r="P133" s="109"/>
      <c r="Q133" s="179"/>
      <c r="R133" s="110"/>
      <c r="S133" s="108"/>
      <c r="T133" s="108"/>
      <c r="U133" s="108"/>
      <c r="V133" s="108"/>
      <c r="W133" s="111"/>
    </row>
    <row r="134" spans="1:29">
      <c r="A134" s="211"/>
      <c r="B134" s="214"/>
      <c r="C134" s="206"/>
      <c r="D134" s="122"/>
      <c r="E134" s="206"/>
      <c r="F134" s="206"/>
      <c r="G134" s="98"/>
      <c r="H134" s="104"/>
      <c r="I134" s="206"/>
      <c r="J134" s="206"/>
      <c r="K134" s="99"/>
      <c r="L134" s="206"/>
      <c r="M134" s="107"/>
      <c r="N134" s="105"/>
      <c r="O134" s="108"/>
      <c r="P134" s="109"/>
      <c r="Q134" s="179"/>
      <c r="R134" s="110"/>
      <c r="S134" s="108"/>
      <c r="T134" s="108"/>
      <c r="U134" s="108"/>
      <c r="V134" s="108"/>
      <c r="W134" s="111"/>
    </row>
    <row r="135" spans="1:29" ht="16" thickBot="1">
      <c r="A135" s="228"/>
      <c r="B135" s="229"/>
      <c r="C135" s="217"/>
      <c r="D135" s="122"/>
      <c r="E135" s="217"/>
      <c r="F135" s="217"/>
      <c r="G135" s="153"/>
      <c r="H135" s="167"/>
      <c r="I135" s="217"/>
      <c r="J135" s="217"/>
      <c r="K135" s="168"/>
      <c r="L135" s="217"/>
      <c r="M135" s="169"/>
      <c r="N135" s="170"/>
      <c r="O135" s="171"/>
      <c r="P135" s="172"/>
      <c r="Q135" s="180"/>
      <c r="R135" s="155"/>
      <c r="S135" s="171"/>
      <c r="T135" s="171"/>
      <c r="U135" s="171"/>
      <c r="V135" s="171"/>
      <c r="W135" s="173"/>
    </row>
    <row r="138" spans="1:29" ht="16" thickBot="1"/>
    <row r="139" spans="1:29">
      <c r="A139" s="210" t="s">
        <v>37</v>
      </c>
      <c r="B139" s="213" t="s">
        <v>23</v>
      </c>
      <c r="C139" s="197" t="s">
        <v>18</v>
      </c>
      <c r="D139" s="62">
        <v>29.184158325195312</v>
      </c>
      <c r="E139" s="201">
        <f>STDEVA(D139:D141)</f>
        <v>0.35271715030459733</v>
      </c>
      <c r="F139" s="201">
        <f>AVERAGE(D139:D141)</f>
        <v>28.792172114054363</v>
      </c>
      <c r="G139" s="16">
        <f>VAR(AVERAGE(D139:D141),AVERAGE(D142:D144),AVERAGE(D145:D147),AVERAGE(D151:D153))</f>
        <v>23.737153591171591</v>
      </c>
      <c r="H139" s="82">
        <v>26.478002548217773</v>
      </c>
      <c r="I139" s="201">
        <f>STDEVA(H139:H141)</f>
        <v>8.7551935941784662E-2</v>
      </c>
      <c r="J139" s="201">
        <f>AVERAGE(H139:H141)</f>
        <v>26.428472518920898</v>
      </c>
      <c r="K139" s="18">
        <f>VAR(AVERAGE(H139:H141),AVERAGE(H142:H144),AVERAGE(H145:H147),AVERAGE(H151:H153))</f>
        <v>8.6574381346475064</v>
      </c>
      <c r="L139" s="201">
        <f>F139-J139</f>
        <v>2.3636995951334647</v>
      </c>
      <c r="M139" s="19">
        <f>STDEVA(L139:L153)</f>
        <v>6.9224298433509066</v>
      </c>
      <c r="N139" s="20">
        <f>SQRT((POWER(M154,2)+POWER(M139,2)/4))</f>
        <v>3.7164813599862354</v>
      </c>
      <c r="O139" s="201">
        <f>L139-L154</f>
        <v>9.3888600667316524E-2</v>
      </c>
      <c r="P139" s="201">
        <f>$C$3^(-O139)</f>
        <v>0.94042650754612711</v>
      </c>
      <c r="Q139" s="177">
        <f>AVERAGE(P139:P153)</f>
        <v>0.92405000975749896</v>
      </c>
      <c r="R139" s="21">
        <f>AVERAGE(D139:D153)-AVERAGE(H139:H153)</f>
        <v>5.5095947583516427</v>
      </c>
      <c r="S139" s="22">
        <f>R154-R139</f>
        <v>-3.1738449587966429</v>
      </c>
      <c r="T139" s="21">
        <f>$C$3^(-S139)</f>
        <v>7.9751016163000967</v>
      </c>
      <c r="U139" s="23">
        <f>(R139-R154)/(N139*SQRT(4))</f>
        <v>0.42699594742598113</v>
      </c>
      <c r="V139" s="24">
        <f>TDIST(ABS(U139),3,2)</f>
        <v>0.69817314202602088</v>
      </c>
      <c r="W139" s="25">
        <f>N139/SQRT(4)</f>
        <v>1.8582406799931177</v>
      </c>
      <c r="X139" s="209" t="s">
        <v>17</v>
      </c>
      <c r="Y139" s="209"/>
      <c r="Z139" s="209"/>
      <c r="AA139" s="209"/>
      <c r="AB139" s="209"/>
      <c r="AC139" s="209"/>
    </row>
    <row r="140" spans="1:29">
      <c r="A140" s="211"/>
      <c r="B140" s="214"/>
      <c r="C140" s="198"/>
      <c r="D140" s="62">
        <v>28.500421524047852</v>
      </c>
      <c r="E140" s="202"/>
      <c r="F140" s="202"/>
      <c r="G140" s="27"/>
      <c r="H140" s="82">
        <v>26.480031967163086</v>
      </c>
      <c r="I140" s="202"/>
      <c r="J140" s="202"/>
      <c r="K140" s="29"/>
      <c r="L140" s="202"/>
      <c r="M140" s="29"/>
      <c r="N140" s="30"/>
      <c r="O140" s="202"/>
      <c r="P140" s="202"/>
      <c r="Q140" s="178"/>
      <c r="R140" s="31"/>
      <c r="S140" s="32"/>
      <c r="T140" s="32"/>
      <c r="U140" s="32"/>
      <c r="V140" s="32"/>
      <c r="W140" s="33"/>
    </row>
    <row r="141" spans="1:29" ht="16" thickBot="1">
      <c r="A141" s="211"/>
      <c r="B141" s="214"/>
      <c r="C141" s="199"/>
      <c r="D141" s="62">
        <v>28.691936492919922</v>
      </c>
      <c r="E141" s="204"/>
      <c r="F141" s="204"/>
      <c r="G141" s="27"/>
      <c r="H141" s="82">
        <v>26.327383041381836</v>
      </c>
      <c r="I141" s="204"/>
      <c r="J141" s="204"/>
      <c r="K141" s="29"/>
      <c r="L141" s="204"/>
      <c r="M141" s="27"/>
      <c r="N141" s="34"/>
      <c r="O141" s="204"/>
      <c r="P141" s="204"/>
      <c r="Q141" s="178"/>
      <c r="R141" s="31"/>
      <c r="S141" s="32"/>
      <c r="T141" s="32"/>
      <c r="U141" s="32"/>
      <c r="V141" s="32"/>
      <c r="W141" s="33"/>
    </row>
    <row r="142" spans="1:29">
      <c r="A142" s="211"/>
      <c r="B142" s="214"/>
      <c r="C142" s="208" t="s">
        <v>19</v>
      </c>
      <c r="D142" s="61">
        <v>40</v>
      </c>
      <c r="E142" s="201">
        <f>STDEVA(D142:D144)</f>
        <v>0</v>
      </c>
      <c r="F142" s="201">
        <f>AVERAGE(D142:D144)</f>
        <v>40</v>
      </c>
      <c r="G142" s="27"/>
      <c r="H142" s="83">
        <v>24.448184967041016</v>
      </c>
      <c r="I142" s="201">
        <f>STDEVA(H142:H144)</f>
        <v>0.23354821318662497</v>
      </c>
      <c r="J142" s="201">
        <f>AVERAGE(H142:H144)</f>
        <v>24.39115269978841</v>
      </c>
      <c r="K142" s="29"/>
      <c r="L142" s="201">
        <f>F142-J142</f>
        <v>15.60884730021159</v>
      </c>
      <c r="M142" s="29"/>
      <c r="N142" s="26"/>
      <c r="O142" s="205">
        <f>L142-L157</f>
        <v>11.487733205159508</v>
      </c>
      <c r="P142" s="205">
        <f>$C$3^(-O142)</f>
        <v>5.4470999079373611E-4</v>
      </c>
      <c r="Q142" s="181"/>
      <c r="R142" s="31"/>
      <c r="S142" s="32"/>
      <c r="T142" s="32"/>
      <c r="U142" s="32"/>
      <c r="V142" s="32"/>
      <c r="W142" s="33"/>
    </row>
    <row r="143" spans="1:29">
      <c r="A143" s="211"/>
      <c r="B143" s="214"/>
      <c r="C143" s="198"/>
      <c r="D143" s="61">
        <v>40</v>
      </c>
      <c r="E143" s="202"/>
      <c r="F143" s="202"/>
      <c r="G143" s="27"/>
      <c r="H143" s="83">
        <v>24.590902328491211</v>
      </c>
      <c r="I143" s="202"/>
      <c r="J143" s="202"/>
      <c r="K143" s="29"/>
      <c r="L143" s="202"/>
      <c r="M143" s="29"/>
      <c r="N143" s="26"/>
      <c r="O143" s="206"/>
      <c r="P143" s="206"/>
      <c r="Q143" s="178"/>
      <c r="R143" s="31"/>
      <c r="S143" s="32"/>
      <c r="T143" s="32"/>
      <c r="U143" s="32"/>
      <c r="V143" s="32"/>
      <c r="W143" s="33"/>
    </row>
    <row r="144" spans="1:29" ht="16" thickBot="1">
      <c r="A144" s="211"/>
      <c r="B144" s="214"/>
      <c r="C144" s="200"/>
      <c r="D144" s="61">
        <v>40</v>
      </c>
      <c r="E144" s="204"/>
      <c r="F144" s="204"/>
      <c r="G144" s="27"/>
      <c r="H144" s="83">
        <v>24.134370803833008</v>
      </c>
      <c r="I144" s="204"/>
      <c r="J144" s="204"/>
      <c r="K144" s="29"/>
      <c r="L144" s="204"/>
      <c r="M144" s="27"/>
      <c r="N144" s="36"/>
      <c r="O144" s="207"/>
      <c r="P144" s="207"/>
      <c r="Q144" s="178"/>
      <c r="R144" s="31"/>
      <c r="S144" s="32"/>
      <c r="T144" s="32"/>
      <c r="U144" s="32"/>
      <c r="V144" s="32"/>
      <c r="W144" s="33"/>
    </row>
    <row r="145" spans="1:23">
      <c r="A145" s="211"/>
      <c r="B145" s="214"/>
      <c r="C145" s="197" t="s">
        <v>20</v>
      </c>
      <c r="D145" s="62">
        <v>29.574403762817383</v>
      </c>
      <c r="E145" s="201">
        <f>STDEVA(D145:D147)</f>
        <v>1.4201973261635681</v>
      </c>
      <c r="F145" s="201">
        <f>AVERAGE(D145:D147)</f>
        <v>30.84861946105957</v>
      </c>
      <c r="G145" s="27"/>
      <c r="H145" s="82">
        <v>28.085414886474609</v>
      </c>
      <c r="I145" s="201">
        <f>STDEVA(H145:H147)</f>
        <v>0.45687345715551397</v>
      </c>
      <c r="J145" s="201">
        <f>AVERAGE(H145:H152)</f>
        <v>29.651795959472658</v>
      </c>
      <c r="K145" s="29"/>
      <c r="L145" s="201">
        <f>F145-J145</f>
        <v>1.1968235015869126</v>
      </c>
      <c r="M145" s="29"/>
      <c r="N145" s="26"/>
      <c r="O145" s="201">
        <f>L145-L160</f>
        <v>0.33792215983072538</v>
      </c>
      <c r="P145" s="201">
        <f>$C$3^(-O145)</f>
        <v>0.80166204791316631</v>
      </c>
      <c r="Q145" s="181"/>
      <c r="R145" s="31"/>
      <c r="S145" s="32"/>
      <c r="T145" s="32"/>
      <c r="U145" s="32"/>
      <c r="V145" s="32"/>
      <c r="W145" s="33"/>
    </row>
    <row r="146" spans="1:23">
      <c r="A146" s="211"/>
      <c r="B146" s="214"/>
      <c r="C146" s="198"/>
      <c r="D146" s="62">
        <v>32.379730224609375</v>
      </c>
      <c r="E146" s="202"/>
      <c r="F146" s="202"/>
      <c r="G146" s="27"/>
      <c r="H146" s="82">
        <v>28.871353149414062</v>
      </c>
      <c r="I146" s="202"/>
      <c r="J146" s="202"/>
      <c r="K146" s="28"/>
      <c r="L146" s="202"/>
      <c r="M146" s="29"/>
      <c r="N146" s="26"/>
      <c r="O146" s="202"/>
      <c r="P146" s="202"/>
      <c r="Q146" s="178"/>
      <c r="R146" s="31"/>
      <c r="S146" s="32"/>
      <c r="T146" s="32"/>
      <c r="U146" s="32"/>
      <c r="V146" s="32"/>
      <c r="W146" s="33"/>
    </row>
    <row r="147" spans="1:23" ht="16" thickBot="1">
      <c r="A147" s="211"/>
      <c r="B147" s="214"/>
      <c r="C147" s="200"/>
      <c r="D147" s="62">
        <v>30.591724395751953</v>
      </c>
      <c r="E147" s="204"/>
      <c r="F147" s="204"/>
      <c r="G147" s="27"/>
      <c r="H147" s="82">
        <v>28.882024765014648</v>
      </c>
      <c r="I147" s="204"/>
      <c r="J147" s="204"/>
      <c r="K147" s="28"/>
      <c r="L147" s="204"/>
      <c r="M147" s="29"/>
      <c r="N147" s="26"/>
      <c r="O147" s="204"/>
      <c r="P147" s="204"/>
      <c r="Q147" s="178"/>
      <c r="R147" s="31"/>
      <c r="S147" s="32"/>
      <c r="T147" s="32"/>
      <c r="U147" s="32"/>
      <c r="V147" s="32"/>
      <c r="W147" s="33"/>
    </row>
    <row r="148" spans="1:23">
      <c r="A148" s="211"/>
      <c r="B148" s="214"/>
      <c r="C148" s="205" t="s">
        <v>25</v>
      </c>
      <c r="D148" s="122"/>
      <c r="E148" s="205"/>
      <c r="F148" s="205"/>
      <c r="G148" s="98"/>
      <c r="H148" s="123"/>
      <c r="I148" s="205"/>
      <c r="J148" s="205"/>
      <c r="K148" s="99"/>
      <c r="L148" s="205"/>
      <c r="M148" s="98"/>
      <c r="N148" s="100"/>
      <c r="O148" s="205"/>
      <c r="P148" s="205"/>
      <c r="Q148" s="187"/>
      <c r="R148" s="110"/>
      <c r="S148" s="124"/>
      <c r="T148" s="124"/>
      <c r="U148" s="124"/>
      <c r="V148" s="124"/>
      <c r="W148" s="125"/>
    </row>
    <row r="149" spans="1:23">
      <c r="A149" s="211"/>
      <c r="B149" s="214"/>
      <c r="C149" s="206"/>
      <c r="D149" s="122"/>
      <c r="E149" s="206"/>
      <c r="F149" s="206"/>
      <c r="G149" s="98"/>
      <c r="H149" s="123"/>
      <c r="I149" s="206"/>
      <c r="J149" s="206"/>
      <c r="K149" s="99"/>
      <c r="L149" s="206"/>
      <c r="M149" s="98"/>
      <c r="N149" s="100"/>
      <c r="O149" s="206"/>
      <c r="P149" s="206"/>
      <c r="Q149" s="187"/>
      <c r="R149" s="110"/>
      <c r="S149" s="124"/>
      <c r="T149" s="124"/>
      <c r="U149" s="124"/>
      <c r="V149" s="124"/>
      <c r="W149" s="125"/>
    </row>
    <row r="150" spans="1:23" ht="16" thickBot="1">
      <c r="A150" s="211"/>
      <c r="B150" s="214"/>
      <c r="C150" s="217"/>
      <c r="D150" s="122"/>
      <c r="E150" s="207"/>
      <c r="F150" s="207"/>
      <c r="G150" s="98"/>
      <c r="H150" s="123"/>
      <c r="I150" s="207"/>
      <c r="J150" s="207"/>
      <c r="K150" s="99"/>
      <c r="L150" s="207"/>
      <c r="M150" s="98"/>
      <c r="N150" s="100"/>
      <c r="O150" s="207"/>
      <c r="P150" s="207"/>
      <c r="Q150" s="187"/>
      <c r="R150" s="110"/>
      <c r="S150" s="124"/>
      <c r="T150" s="124"/>
      <c r="U150" s="124"/>
      <c r="V150" s="124"/>
      <c r="W150" s="125"/>
    </row>
    <row r="151" spans="1:23">
      <c r="A151" s="211"/>
      <c r="B151" s="214"/>
      <c r="C151" s="197" t="s">
        <v>26</v>
      </c>
      <c r="D151" s="62">
        <v>30.368350982666016</v>
      </c>
      <c r="E151" s="201">
        <f>STDEVA(D151:D153)</f>
        <v>3.5027883200547825</v>
      </c>
      <c r="F151" s="201">
        <f>AVERAGE(D151:D153)</f>
        <v>33.076589584350586</v>
      </c>
      <c r="G151" s="27"/>
      <c r="H151" s="82">
        <v>31.473459243774414</v>
      </c>
      <c r="I151" s="201">
        <f>STDEVA(H151:H153)</f>
        <v>0.27078778286264338</v>
      </c>
      <c r="J151" s="201">
        <f>AVERAGE(H151:H153)</f>
        <v>31.246445973714192</v>
      </c>
      <c r="K151" s="28"/>
      <c r="L151" s="201">
        <f>F151-J151</f>
        <v>1.8301436106363944</v>
      </c>
      <c r="M151" s="29"/>
      <c r="N151" s="26"/>
      <c r="O151" s="201">
        <f>L151-L166</f>
        <v>-1.0236295064290353</v>
      </c>
      <c r="P151" s="201">
        <f>$C$3^(-O151)</f>
        <v>1.9535667735799087</v>
      </c>
      <c r="Q151" s="178"/>
      <c r="R151" s="31"/>
      <c r="S151" s="32"/>
      <c r="T151" s="32"/>
      <c r="U151" s="32"/>
      <c r="V151" s="32"/>
      <c r="W151" s="33"/>
    </row>
    <row r="152" spans="1:23">
      <c r="A152" s="211"/>
      <c r="B152" s="214"/>
      <c r="C152" s="198"/>
      <c r="D152" s="62">
        <v>31.82905387878418</v>
      </c>
      <c r="E152" s="202"/>
      <c r="F152" s="202"/>
      <c r="G152" s="27"/>
      <c r="H152" s="82">
        <v>30.946727752685547</v>
      </c>
      <c r="I152" s="202"/>
      <c r="J152" s="202"/>
      <c r="K152" s="28"/>
      <c r="L152" s="202"/>
      <c r="M152" s="29"/>
      <c r="N152" s="26"/>
      <c r="O152" s="202"/>
      <c r="P152" s="202"/>
      <c r="Q152" s="178"/>
      <c r="R152" s="31"/>
      <c r="S152" s="32"/>
      <c r="T152" s="32"/>
      <c r="U152" s="32"/>
      <c r="V152" s="32"/>
      <c r="W152" s="33"/>
    </row>
    <row r="153" spans="1:23" ht="16" thickBot="1">
      <c r="A153" s="211"/>
      <c r="B153" s="214"/>
      <c r="C153" s="200"/>
      <c r="D153" s="62">
        <v>37.032363891601562</v>
      </c>
      <c r="E153" s="204"/>
      <c r="F153" s="204"/>
      <c r="G153" s="38"/>
      <c r="H153" s="82">
        <v>31.319150924682617</v>
      </c>
      <c r="I153" s="204"/>
      <c r="J153" s="204"/>
      <c r="K153" s="37"/>
      <c r="L153" s="204"/>
      <c r="M153" s="38"/>
      <c r="N153" s="39"/>
      <c r="O153" s="204"/>
      <c r="P153" s="204"/>
      <c r="Q153" s="182"/>
      <c r="R153" s="40"/>
      <c r="S153" s="41"/>
      <c r="T153" s="41"/>
      <c r="U153" s="41"/>
      <c r="V153" s="41"/>
      <c r="W153" s="42"/>
    </row>
    <row r="154" spans="1:23">
      <c r="A154" s="211"/>
      <c r="B154" s="215" t="s">
        <v>24</v>
      </c>
      <c r="C154" s="197" t="s">
        <v>18</v>
      </c>
      <c r="D154" s="62">
        <v>29.871749877929688</v>
      </c>
      <c r="E154" s="201">
        <f>STDEVA(D154:D156)</f>
        <v>0.37362682854579787</v>
      </c>
      <c r="F154" s="201">
        <f>AVERAGE(D154:D156)</f>
        <v>30.121109644571941</v>
      </c>
      <c r="G154" s="63">
        <f>VAR(AVERAGE(D154:D156),AVERAGE(D157:D159),AVERAGE(D160:D162),AVERAGE(D166:D168))</f>
        <v>2.2723848970365186</v>
      </c>
      <c r="H154" s="70">
        <v>27.895591735839844</v>
      </c>
      <c r="I154" s="201">
        <f>STDEVA(H154:H156)</f>
        <v>0.14599928613106705</v>
      </c>
      <c r="J154" s="197">
        <f>AVERAGE(H154:H156)</f>
        <v>27.851298650105793</v>
      </c>
      <c r="K154" s="17">
        <f>VAR(AVERAGE(H154:H156),AVERAGE(H157:H159),AVERAGE(H160:H162),AVERAGE(H166:H168))</f>
        <v>0.21123543590120245</v>
      </c>
      <c r="L154" s="197">
        <f>F154-J154</f>
        <v>2.2698109944661482</v>
      </c>
      <c r="M154" s="43">
        <f>STDEVA(L154:L168)</f>
        <v>1.3535970467965435</v>
      </c>
      <c r="N154" s="44"/>
      <c r="O154" s="45"/>
      <c r="P154" s="46"/>
      <c r="Q154" s="183"/>
      <c r="R154" s="35">
        <f>AVERAGE(D154:D168)-AVERAGE(H154:H168)</f>
        <v>2.3357497995549998</v>
      </c>
      <c r="S154" s="45"/>
      <c r="T154" s="45"/>
      <c r="U154" s="45"/>
      <c r="V154" s="45"/>
      <c r="W154" s="84"/>
    </row>
    <row r="155" spans="1:23">
      <c r="A155" s="211"/>
      <c r="B155" s="214"/>
      <c r="C155" s="198"/>
      <c r="D155" s="62">
        <v>30.550685882568359</v>
      </c>
      <c r="E155" s="202"/>
      <c r="F155" s="202"/>
      <c r="G155" s="64"/>
      <c r="H155" s="71">
        <v>27.970022201538086</v>
      </c>
      <c r="I155" s="202"/>
      <c r="J155" s="198"/>
      <c r="K155" s="28"/>
      <c r="L155" s="198"/>
      <c r="M155" s="47"/>
      <c r="N155" s="30"/>
      <c r="O155" s="45"/>
      <c r="P155" s="46"/>
      <c r="Q155" s="183"/>
      <c r="R155" s="31"/>
      <c r="S155" s="45"/>
      <c r="T155" s="45"/>
      <c r="U155" s="45"/>
      <c r="V155" s="45"/>
      <c r="W155" s="84"/>
    </row>
    <row r="156" spans="1:23" ht="16" thickBot="1">
      <c r="A156" s="211"/>
      <c r="B156" s="214"/>
      <c r="C156" s="199"/>
      <c r="D156" s="62">
        <v>29.940893173217773</v>
      </c>
      <c r="E156" s="204"/>
      <c r="F156" s="204"/>
      <c r="G156" s="64"/>
      <c r="H156" s="71">
        <v>27.688282012939453</v>
      </c>
      <c r="I156" s="204"/>
      <c r="J156" s="199"/>
      <c r="K156" s="28"/>
      <c r="L156" s="199"/>
      <c r="M156" s="48"/>
      <c r="N156" s="34"/>
      <c r="O156" s="45"/>
      <c r="P156" s="46"/>
      <c r="Q156" s="183"/>
      <c r="R156" s="31"/>
      <c r="S156" s="45"/>
      <c r="T156" s="45"/>
      <c r="U156" s="45"/>
      <c r="V156" s="45"/>
      <c r="W156" s="84"/>
    </row>
    <row r="157" spans="1:23">
      <c r="A157" s="211"/>
      <c r="B157" s="214"/>
      <c r="C157" s="208" t="s">
        <v>19</v>
      </c>
      <c r="D157" s="96" t="s">
        <v>34</v>
      </c>
      <c r="E157" s="201">
        <f>STDEVA(D157:D159)</f>
        <v>19.157875995296134</v>
      </c>
      <c r="F157" s="201">
        <f>AVERAGE(D157:D159)</f>
        <v>32.928239822387695</v>
      </c>
      <c r="G157" s="64"/>
      <c r="H157" s="71">
        <v>28.677274703979492</v>
      </c>
      <c r="I157" s="201">
        <f>STDEVA(H157:H159)</f>
        <v>0.12164795420792994</v>
      </c>
      <c r="J157" s="197">
        <f>AVERAGE(H157:H159)</f>
        <v>28.807125727335613</v>
      </c>
      <c r="K157" s="28"/>
      <c r="L157" s="197">
        <f t="shared" ref="L157" si="16">F157-J157</f>
        <v>4.1211140950520821</v>
      </c>
      <c r="M157" s="47"/>
      <c r="N157" s="30"/>
      <c r="O157" s="45"/>
      <c r="P157" s="46"/>
      <c r="Q157" s="183"/>
      <c r="R157" s="31"/>
      <c r="S157" s="45"/>
      <c r="T157" s="45"/>
      <c r="U157" s="45"/>
      <c r="V157" s="45"/>
      <c r="W157" s="84"/>
    </row>
    <row r="158" spans="1:23">
      <c r="A158" s="211"/>
      <c r="B158" s="214"/>
      <c r="C158" s="198"/>
      <c r="D158" s="96">
        <v>30.561550140380859</v>
      </c>
      <c r="E158" s="202"/>
      <c r="F158" s="202"/>
      <c r="G158" s="64"/>
      <c r="H158" s="71">
        <v>28.91844367980957</v>
      </c>
      <c r="I158" s="202"/>
      <c r="J158" s="198"/>
      <c r="K158" s="28"/>
      <c r="L158" s="198"/>
      <c r="M158" s="47"/>
      <c r="N158" s="30"/>
      <c r="O158" s="45"/>
      <c r="P158" s="46"/>
      <c r="Q158" s="183"/>
      <c r="R158" s="31"/>
      <c r="S158" s="45"/>
      <c r="T158" s="45"/>
      <c r="U158" s="45"/>
      <c r="V158" s="45"/>
      <c r="W158" s="84"/>
    </row>
    <row r="159" spans="1:23" ht="16" thickBot="1">
      <c r="A159" s="211"/>
      <c r="B159" s="214"/>
      <c r="C159" s="200"/>
      <c r="D159" s="96">
        <v>35.294929504394531</v>
      </c>
      <c r="E159" s="204"/>
      <c r="F159" s="204"/>
      <c r="G159" s="64"/>
      <c r="H159" s="71">
        <v>28.825658798217773</v>
      </c>
      <c r="I159" s="204"/>
      <c r="J159" s="199"/>
      <c r="K159" s="28"/>
      <c r="L159" s="199"/>
      <c r="M159" s="48"/>
      <c r="N159" s="34"/>
      <c r="O159" s="45"/>
      <c r="P159" s="46"/>
      <c r="Q159" s="183"/>
      <c r="R159" s="31"/>
      <c r="S159" s="45"/>
      <c r="T159" s="45"/>
      <c r="U159" s="45"/>
      <c r="V159" s="45"/>
      <c r="W159" s="84"/>
    </row>
    <row r="160" spans="1:23">
      <c r="A160" s="211"/>
      <c r="B160" s="214"/>
      <c r="C160" s="197" t="s">
        <v>20</v>
      </c>
      <c r="D160" s="62">
        <v>29.838771820068359</v>
      </c>
      <c r="E160" s="201">
        <f>STDEVA(D160:D162)</f>
        <v>0.34388827024025731</v>
      </c>
      <c r="F160" s="201">
        <f>AVERAGE(D160:D162)</f>
        <v>29.447319666544598</v>
      </c>
      <c r="G160" s="64"/>
      <c r="H160" s="71">
        <v>28.34686279296875</v>
      </c>
      <c r="I160" s="201">
        <f>STDEVA(H160:H162)</f>
        <v>0.21002275977328563</v>
      </c>
      <c r="J160" s="197">
        <f>AVERAGE(H160:H162)</f>
        <v>28.58841832478841</v>
      </c>
      <c r="K160" s="28"/>
      <c r="L160" s="197">
        <f t="shared" ref="L160" si="17">F160-J160</f>
        <v>0.85890134175618726</v>
      </c>
      <c r="M160" s="47"/>
      <c r="N160" s="30"/>
      <c r="O160" s="45"/>
      <c r="P160" s="46"/>
      <c r="Q160" s="183"/>
      <c r="R160" s="31"/>
      <c r="S160" s="45"/>
      <c r="T160" s="45"/>
      <c r="U160" s="45"/>
      <c r="V160" s="45"/>
      <c r="W160" s="84"/>
    </row>
    <row r="161" spans="1:29">
      <c r="A161" s="211"/>
      <c r="B161" s="214"/>
      <c r="C161" s="198"/>
      <c r="D161" s="62">
        <v>29.19386100769043</v>
      </c>
      <c r="E161" s="202"/>
      <c r="F161" s="202"/>
      <c r="G161" s="64"/>
      <c r="H161" s="71">
        <v>28.690547943115234</v>
      </c>
      <c r="I161" s="202"/>
      <c r="J161" s="198"/>
      <c r="K161" s="28"/>
      <c r="L161" s="198"/>
      <c r="M161" s="47"/>
      <c r="N161" s="30"/>
      <c r="O161" s="45"/>
      <c r="P161" s="46"/>
      <c r="Q161" s="183"/>
      <c r="R161" s="31"/>
      <c r="S161" s="45"/>
      <c r="T161" s="45"/>
      <c r="U161" s="45"/>
      <c r="V161" s="45"/>
      <c r="W161" s="84"/>
    </row>
    <row r="162" spans="1:29" ht="16" thickBot="1">
      <c r="A162" s="211"/>
      <c r="B162" s="214"/>
      <c r="C162" s="200"/>
      <c r="D162" s="62">
        <v>29.309326171875</v>
      </c>
      <c r="E162" s="204"/>
      <c r="F162" s="204"/>
      <c r="G162" s="34"/>
      <c r="H162" s="71">
        <v>28.72784423828125</v>
      </c>
      <c r="I162" s="204"/>
      <c r="J162" s="199"/>
      <c r="K162" s="28"/>
      <c r="L162" s="199"/>
      <c r="M162" s="47"/>
      <c r="N162" s="30"/>
      <c r="O162" s="45"/>
      <c r="P162" s="46"/>
      <c r="Q162" s="183"/>
      <c r="R162" s="31"/>
      <c r="S162" s="45"/>
      <c r="T162" s="45"/>
      <c r="U162" s="45"/>
      <c r="V162" s="45"/>
      <c r="W162" s="84"/>
    </row>
    <row r="163" spans="1:29">
      <c r="A163" s="211"/>
      <c r="B163" s="214"/>
      <c r="C163" s="205" t="s">
        <v>25</v>
      </c>
      <c r="D163" s="136"/>
      <c r="E163" s="205"/>
      <c r="F163" s="205"/>
      <c r="G163" s="105"/>
      <c r="H163" s="106"/>
      <c r="I163" s="205"/>
      <c r="J163" s="205"/>
      <c r="K163" s="99"/>
      <c r="L163" s="205"/>
      <c r="M163" s="107"/>
      <c r="N163" s="105"/>
      <c r="O163" s="108"/>
      <c r="P163" s="109"/>
      <c r="Q163" s="179"/>
      <c r="R163" s="110"/>
      <c r="S163" s="108"/>
      <c r="T163" s="108"/>
      <c r="U163" s="108"/>
      <c r="V163" s="108"/>
      <c r="W163" s="111"/>
    </row>
    <row r="164" spans="1:29">
      <c r="A164" s="211"/>
      <c r="B164" s="214"/>
      <c r="C164" s="206"/>
      <c r="D164" s="136"/>
      <c r="E164" s="206"/>
      <c r="F164" s="206"/>
      <c r="G164" s="99"/>
      <c r="H164" s="106"/>
      <c r="I164" s="206"/>
      <c r="J164" s="206"/>
      <c r="K164" s="99"/>
      <c r="L164" s="206"/>
      <c r="M164" s="107"/>
      <c r="N164" s="105"/>
      <c r="O164" s="108"/>
      <c r="P164" s="109"/>
      <c r="Q164" s="179"/>
      <c r="R164" s="110"/>
      <c r="S164" s="108"/>
      <c r="T164" s="108"/>
      <c r="U164" s="108"/>
      <c r="V164" s="108"/>
      <c r="W164" s="111"/>
    </row>
    <row r="165" spans="1:29" ht="16" thickBot="1">
      <c r="A165" s="211"/>
      <c r="B165" s="214"/>
      <c r="C165" s="217"/>
      <c r="D165" s="136"/>
      <c r="E165" s="207"/>
      <c r="F165" s="207"/>
      <c r="G165" s="99"/>
      <c r="H165" s="106"/>
      <c r="I165" s="207"/>
      <c r="J165" s="207"/>
      <c r="K165" s="99"/>
      <c r="L165" s="207"/>
      <c r="M165" s="107"/>
      <c r="N165" s="105"/>
      <c r="O165" s="108"/>
      <c r="P165" s="109"/>
      <c r="Q165" s="179"/>
      <c r="R165" s="110"/>
      <c r="S165" s="108"/>
      <c r="T165" s="108"/>
      <c r="U165" s="108"/>
      <c r="V165" s="108"/>
      <c r="W165" s="111"/>
    </row>
    <row r="166" spans="1:29">
      <c r="A166" s="211"/>
      <c r="B166" s="214"/>
      <c r="C166" s="197" t="s">
        <v>26</v>
      </c>
      <c r="D166" s="62">
        <v>30.944580078125</v>
      </c>
      <c r="E166" s="201">
        <f>STDEVA(D166:D168)</f>
        <v>0.14052354851192725</v>
      </c>
      <c r="F166" s="201">
        <f>AVERAGE(D166:D168)</f>
        <v>30.849686304728191</v>
      </c>
      <c r="G166" s="64"/>
      <c r="H166" s="71">
        <v>27.831594467163086</v>
      </c>
      <c r="I166" s="201">
        <f>STDEVA(H166:H168)</f>
        <v>0.14942123612094216</v>
      </c>
      <c r="J166" s="197">
        <f>AVERAGE(H166:H168)</f>
        <v>27.995913187662762</v>
      </c>
      <c r="K166" s="28"/>
      <c r="L166" s="197">
        <f t="shared" ref="L166" si="18">F166-J166</f>
        <v>2.8537731170654297</v>
      </c>
      <c r="M166" s="47"/>
      <c r="N166" s="30"/>
      <c r="O166" s="45"/>
      <c r="P166" s="46"/>
      <c r="Q166" s="183"/>
      <c r="R166" s="31"/>
      <c r="S166" s="45"/>
      <c r="T166" s="45"/>
      <c r="U166" s="45"/>
      <c r="V166" s="45"/>
      <c r="W166" s="84"/>
    </row>
    <row r="167" spans="1:29">
      <c r="A167" s="211"/>
      <c r="B167" s="214"/>
      <c r="C167" s="198"/>
      <c r="D167" s="62">
        <v>30.688251495361328</v>
      </c>
      <c r="E167" s="202"/>
      <c r="F167" s="202"/>
      <c r="G167" s="64"/>
      <c r="H167" s="71">
        <v>28.123638153076172</v>
      </c>
      <c r="I167" s="202"/>
      <c r="J167" s="198"/>
      <c r="K167" s="28"/>
      <c r="L167" s="198"/>
      <c r="M167" s="47"/>
      <c r="N167" s="30"/>
      <c r="O167" s="45"/>
      <c r="P167" s="46"/>
      <c r="Q167" s="183"/>
      <c r="R167" s="31"/>
      <c r="S167" s="45"/>
      <c r="T167" s="45"/>
      <c r="U167" s="45"/>
      <c r="V167" s="45"/>
      <c r="W167" s="84"/>
    </row>
    <row r="168" spans="1:29">
      <c r="A168" s="228"/>
      <c r="B168" s="229"/>
      <c r="C168" s="199"/>
      <c r="D168" s="62">
        <v>30.916227340698242</v>
      </c>
      <c r="E168" s="204"/>
      <c r="F168" s="204"/>
      <c r="G168" s="65"/>
      <c r="H168" s="72">
        <v>28.032506942749023</v>
      </c>
      <c r="I168" s="204"/>
      <c r="J168" s="199"/>
      <c r="K168" s="54"/>
      <c r="L168" s="199"/>
      <c r="M168" s="55"/>
      <c r="N168" s="56"/>
      <c r="O168" s="57"/>
      <c r="P168" s="58"/>
      <c r="Q168" s="184"/>
      <c r="R168" s="59"/>
      <c r="S168" s="57"/>
      <c r="T168" s="57"/>
      <c r="U168" s="57"/>
      <c r="V168" s="57"/>
      <c r="W168" s="85"/>
    </row>
    <row r="171" spans="1:29" ht="16" thickBot="1"/>
    <row r="172" spans="1:29">
      <c r="A172" s="210" t="s">
        <v>36</v>
      </c>
      <c r="B172" s="213" t="s">
        <v>23</v>
      </c>
      <c r="C172" s="197" t="s">
        <v>18</v>
      </c>
      <c r="D172" s="61">
        <v>31.94257926940918</v>
      </c>
      <c r="E172" s="201">
        <f>STDEVA(D172:D174)</f>
        <v>1.6525530260026073</v>
      </c>
      <c r="F172" s="201">
        <f>AVERAGE(D172:D174)</f>
        <v>32.617119471232094</v>
      </c>
      <c r="G172" s="16">
        <f>VAR(AVERAGE(D172:D174),AVERAGE(D175:D177),AVERAGE(D178:D180),AVERAGE(D181:D183))</f>
        <v>1.2635032495304646</v>
      </c>
      <c r="H172" s="83">
        <v>22.802083969116211</v>
      </c>
      <c r="I172" s="201">
        <f>STDEVA(H172:H174)</f>
        <v>0.5915309968969833</v>
      </c>
      <c r="J172" s="201">
        <f>AVERAGE(H172:H174)</f>
        <v>23.086212793986004</v>
      </c>
      <c r="K172" s="18">
        <f>VAR(AVERAGE(H172:H174),AVERAGE(H175:H177),AVERAGE(H178:H180),AVERAGE(H181:H183))</f>
        <v>14.482445045563358</v>
      </c>
      <c r="L172" s="201">
        <f>F172-J172</f>
        <v>9.5309066772460902</v>
      </c>
      <c r="M172" s="19">
        <f>STDEVA(L172:L186)</f>
        <v>4.4792792732017741</v>
      </c>
      <c r="N172" s="20">
        <f>SQRT((POWER(M187,2)+POWER(M172,2)/4))</f>
        <v>2.5048844489035877</v>
      </c>
      <c r="O172" s="201">
        <f>L172-L187</f>
        <v>-8.1884733835856167</v>
      </c>
      <c r="P172" s="201">
        <f>$C$3^(-O172)</f>
        <v>212.06364355953653</v>
      </c>
      <c r="Q172" s="177">
        <f>AVERAGE(P172:P186)</f>
        <v>214408.91169977566</v>
      </c>
      <c r="R172" s="21">
        <f>AVERAGE(D172:D186)-AVERAGE(H172:H186)</f>
        <v>3.0589675036343671</v>
      </c>
      <c r="S172" s="22">
        <f>R187-R172</f>
        <v>16.027223037950918</v>
      </c>
      <c r="T172" s="21">
        <f>$C$3^(-S172)</f>
        <v>2.795305238834418E-5</v>
      </c>
      <c r="U172" s="23">
        <f>(R172-R187)/(N172*SQRT(4))</f>
        <v>-3.1991940875688276</v>
      </c>
      <c r="V172" s="24">
        <f>TDIST(ABS(U172),3,2)</f>
        <v>4.9362270940442328E-2</v>
      </c>
      <c r="W172" s="25">
        <f>N172/SQRT(4)</f>
        <v>1.2524422244517939</v>
      </c>
      <c r="X172" s="209" t="s">
        <v>17</v>
      </c>
      <c r="Y172" s="209"/>
      <c r="Z172" s="209"/>
      <c r="AA172" s="209"/>
      <c r="AB172" s="209"/>
      <c r="AC172" s="209"/>
    </row>
    <row r="173" spans="1:29">
      <c r="A173" s="211"/>
      <c r="B173" s="214"/>
      <c r="C173" s="198"/>
      <c r="D173" s="61">
        <v>31.408531188964844</v>
      </c>
      <c r="E173" s="202"/>
      <c r="F173" s="202"/>
      <c r="G173" s="27"/>
      <c r="H173" s="83">
        <v>23.766201019287109</v>
      </c>
      <c r="I173" s="202"/>
      <c r="J173" s="202"/>
      <c r="K173" s="29"/>
      <c r="L173" s="202"/>
      <c r="M173" s="29"/>
      <c r="N173" s="30"/>
      <c r="O173" s="202"/>
      <c r="P173" s="202"/>
      <c r="Q173" s="178"/>
      <c r="R173" s="31"/>
      <c r="S173" s="32"/>
      <c r="T173" s="32"/>
      <c r="U173" s="32"/>
      <c r="V173" s="32"/>
      <c r="W173" s="33"/>
    </row>
    <row r="174" spans="1:29" ht="16" thickBot="1">
      <c r="A174" s="211"/>
      <c r="B174" s="214"/>
      <c r="C174" s="199"/>
      <c r="D174" s="61">
        <v>34.500247955322266</v>
      </c>
      <c r="E174" s="204"/>
      <c r="F174" s="204"/>
      <c r="G174" s="27"/>
      <c r="H174" s="83">
        <v>22.690353393554688</v>
      </c>
      <c r="I174" s="204"/>
      <c r="J174" s="204"/>
      <c r="K174" s="29"/>
      <c r="L174" s="204"/>
      <c r="M174" s="27"/>
      <c r="N174" s="34"/>
      <c r="O174" s="204"/>
      <c r="P174" s="204"/>
      <c r="Q174" s="178"/>
      <c r="R174" s="31"/>
      <c r="S174" s="32"/>
      <c r="T174" s="32"/>
      <c r="U174" s="32"/>
      <c r="V174" s="32"/>
      <c r="W174" s="33"/>
    </row>
    <row r="175" spans="1:29">
      <c r="A175" s="211"/>
      <c r="B175" s="214"/>
      <c r="C175" s="208" t="s">
        <v>19</v>
      </c>
      <c r="D175" s="97" t="s">
        <v>34</v>
      </c>
      <c r="E175" s="201">
        <f>STDEVA(D175:D177)</f>
        <v>18.493102803080646</v>
      </c>
      <c r="F175" s="201">
        <f>AVERAGE(D175:D177)</f>
        <v>32.028264045715332</v>
      </c>
      <c r="G175" s="27"/>
      <c r="H175" s="82">
        <v>30.770130157470703</v>
      </c>
      <c r="I175" s="201">
        <f>STDEVA(H175:H177)</f>
        <v>0.10580959409880697</v>
      </c>
      <c r="J175" s="201">
        <f>AVERAGE(H175:H177)</f>
        <v>30.819537480672199</v>
      </c>
      <c r="K175" s="29"/>
      <c r="L175" s="201">
        <f>F175-J175</f>
        <v>1.2087265650431327</v>
      </c>
      <c r="M175" s="29"/>
      <c r="N175" s="26"/>
      <c r="O175" s="201">
        <f>L175-L190</f>
        <v>-17.441579500834145</v>
      </c>
      <c r="P175" s="201">
        <f>$C$3^(-O175)</f>
        <v>90242.334248720246</v>
      </c>
      <c r="Q175" s="181"/>
      <c r="R175" s="31"/>
      <c r="S175" s="32"/>
      <c r="T175" s="32"/>
      <c r="U175" s="32"/>
      <c r="V175" s="32"/>
      <c r="W175" s="33"/>
    </row>
    <row r="176" spans="1:29">
      <c r="A176" s="211"/>
      <c r="B176" s="214"/>
      <c r="C176" s="198"/>
      <c r="D176" s="97">
        <v>32.269687652587891</v>
      </c>
      <c r="E176" s="202"/>
      <c r="F176" s="202"/>
      <c r="G176" s="27"/>
      <c r="H176" s="82">
        <v>30.941013336181641</v>
      </c>
      <c r="I176" s="202"/>
      <c r="J176" s="202"/>
      <c r="K176" s="29"/>
      <c r="L176" s="202"/>
      <c r="M176" s="29"/>
      <c r="N176" s="26"/>
      <c r="O176" s="202"/>
      <c r="P176" s="202"/>
      <c r="Q176" s="178"/>
      <c r="R176" s="31"/>
      <c r="S176" s="32"/>
      <c r="T176" s="32"/>
      <c r="U176" s="32"/>
      <c r="V176" s="32"/>
      <c r="W176" s="33"/>
    </row>
    <row r="177" spans="1:23" ht="16" thickBot="1">
      <c r="A177" s="211"/>
      <c r="B177" s="214"/>
      <c r="C177" s="200"/>
      <c r="D177" s="97">
        <v>31.786840438842773</v>
      </c>
      <c r="E177" s="204"/>
      <c r="F177" s="204"/>
      <c r="G177" s="27"/>
      <c r="H177" s="82">
        <v>30.747468948364258</v>
      </c>
      <c r="I177" s="204"/>
      <c r="J177" s="204"/>
      <c r="K177" s="29"/>
      <c r="L177" s="204"/>
      <c r="M177" s="27"/>
      <c r="N177" s="36"/>
      <c r="O177" s="204"/>
      <c r="P177" s="204"/>
      <c r="Q177" s="178"/>
      <c r="R177" s="31"/>
      <c r="S177" s="32"/>
      <c r="T177" s="32"/>
      <c r="U177" s="32"/>
      <c r="V177" s="32"/>
      <c r="W177" s="33"/>
    </row>
    <row r="178" spans="1:23">
      <c r="A178" s="211"/>
      <c r="B178" s="214"/>
      <c r="C178" s="197" t="s">
        <v>20</v>
      </c>
      <c r="D178" s="62">
        <v>29.551435470581055</v>
      </c>
      <c r="E178" s="201">
        <f>STDEVA(D178:D180)</f>
        <v>0.52338907816876257</v>
      </c>
      <c r="F178" s="201">
        <f>AVERAGE(D178:D180)</f>
        <v>30.155792872111004</v>
      </c>
      <c r="G178" s="27"/>
      <c r="H178" s="82">
        <v>29.612987518310547</v>
      </c>
      <c r="I178" s="201">
        <f>STDEVA(H178:H180)</f>
        <v>0.18043997317677629</v>
      </c>
      <c r="J178" s="201">
        <f>AVERAGE(H178:H185)</f>
        <v>30.49163818359375</v>
      </c>
      <c r="K178" s="29"/>
      <c r="L178" s="201">
        <f>F178-J178</f>
        <v>-0.33584531148274621</v>
      </c>
      <c r="M178" s="29"/>
      <c r="N178" s="26"/>
      <c r="O178" s="201">
        <f>L178-L193</f>
        <v>-20.108487447102863</v>
      </c>
      <c r="P178" s="201">
        <f>$C$3^(-O178)</f>
        <v>516557.00331095059</v>
      </c>
      <c r="Q178" s="181"/>
      <c r="R178" s="31"/>
      <c r="S178" s="32"/>
      <c r="T178" s="32"/>
      <c r="U178" s="32"/>
      <c r="V178" s="32"/>
      <c r="W178" s="33"/>
    </row>
    <row r="179" spans="1:23">
      <c r="A179" s="211"/>
      <c r="B179" s="214"/>
      <c r="C179" s="198"/>
      <c r="D179" s="62">
        <v>30.458446502685547</v>
      </c>
      <c r="E179" s="202"/>
      <c r="F179" s="202"/>
      <c r="G179" s="27"/>
      <c r="H179" s="82">
        <v>29.970159530639648</v>
      </c>
      <c r="I179" s="202"/>
      <c r="J179" s="202"/>
      <c r="K179" s="28"/>
      <c r="L179" s="202"/>
      <c r="M179" s="29"/>
      <c r="N179" s="26"/>
      <c r="O179" s="202"/>
      <c r="P179" s="202"/>
      <c r="Q179" s="178"/>
      <c r="R179" s="31"/>
      <c r="S179" s="32"/>
      <c r="T179" s="32"/>
      <c r="U179" s="32"/>
      <c r="V179" s="32"/>
      <c r="W179" s="33"/>
    </row>
    <row r="180" spans="1:23" ht="16" thickBot="1">
      <c r="A180" s="211"/>
      <c r="B180" s="214"/>
      <c r="C180" s="200"/>
      <c r="D180" s="62">
        <v>30.457496643066406</v>
      </c>
      <c r="E180" s="204"/>
      <c r="F180" s="204"/>
      <c r="G180" s="27"/>
      <c r="H180" s="82">
        <v>29.74688720703125</v>
      </c>
      <c r="I180" s="204"/>
      <c r="J180" s="204"/>
      <c r="K180" s="28"/>
      <c r="L180" s="204"/>
      <c r="M180" s="29"/>
      <c r="N180" s="26"/>
      <c r="O180" s="204"/>
      <c r="P180" s="204"/>
      <c r="Q180" s="178"/>
      <c r="R180" s="31"/>
      <c r="S180" s="32"/>
      <c r="T180" s="32"/>
      <c r="U180" s="32"/>
      <c r="V180" s="32"/>
      <c r="W180" s="33"/>
    </row>
    <row r="181" spans="1:23">
      <c r="A181" s="211"/>
      <c r="B181" s="214"/>
      <c r="C181" s="197" t="s">
        <v>25</v>
      </c>
      <c r="D181" s="62">
        <v>32.597026824951172</v>
      </c>
      <c r="E181" s="201">
        <f>STDEVA(D181:D183)</f>
        <v>0.43840013174882247</v>
      </c>
      <c r="F181" s="201">
        <f>AVERAGE(D181:D183)</f>
        <v>32.40606689453125</v>
      </c>
      <c r="G181" s="27"/>
      <c r="H181" s="82">
        <v>31.173223495483398</v>
      </c>
      <c r="I181" s="201">
        <f>STDEVA(H181:H183)</f>
        <v>0.36587808343158873</v>
      </c>
      <c r="J181" s="201">
        <f>AVERAGE(H181:H183)</f>
        <v>31.206598281860352</v>
      </c>
      <c r="K181" s="28"/>
      <c r="L181" s="201">
        <f>F181-J181</f>
        <v>1.1994686126708984</v>
      </c>
      <c r="M181" s="29"/>
      <c r="N181" s="26"/>
      <c r="O181" s="201">
        <f>L181-L196</f>
        <v>-19.002965291341145</v>
      </c>
      <c r="P181" s="201">
        <f>$C$3^(-O181)</f>
        <v>250624.24559587231</v>
      </c>
      <c r="Q181" s="178"/>
      <c r="R181" s="31"/>
      <c r="S181" s="32"/>
      <c r="T181" s="32"/>
      <c r="U181" s="32"/>
      <c r="V181" s="32"/>
      <c r="W181" s="33"/>
    </row>
    <row r="182" spans="1:23">
      <c r="A182" s="211"/>
      <c r="B182" s="214"/>
      <c r="C182" s="198"/>
      <c r="D182" s="62">
        <v>31.904575347900391</v>
      </c>
      <c r="E182" s="202"/>
      <c r="F182" s="202"/>
      <c r="G182" s="27"/>
      <c r="H182" s="82">
        <v>31.588020324707031</v>
      </c>
      <c r="I182" s="202"/>
      <c r="J182" s="202"/>
      <c r="K182" s="28"/>
      <c r="L182" s="202"/>
      <c r="M182" s="29"/>
      <c r="N182" s="26"/>
      <c r="O182" s="202"/>
      <c r="P182" s="202"/>
      <c r="Q182" s="178"/>
      <c r="R182" s="31"/>
      <c r="S182" s="32"/>
      <c r="T182" s="32"/>
      <c r="U182" s="32"/>
      <c r="V182" s="32"/>
      <c r="W182" s="33"/>
    </row>
    <row r="183" spans="1:23" ht="16" thickBot="1">
      <c r="A183" s="211"/>
      <c r="B183" s="214"/>
      <c r="C183" s="200"/>
      <c r="D183" s="62">
        <v>32.716598510742188</v>
      </c>
      <c r="E183" s="204"/>
      <c r="F183" s="204"/>
      <c r="G183" s="27"/>
      <c r="H183" s="82">
        <v>30.858551025390625</v>
      </c>
      <c r="I183" s="204"/>
      <c r="J183" s="204"/>
      <c r="K183" s="28"/>
      <c r="L183" s="204"/>
      <c r="M183" s="29"/>
      <c r="N183" s="26"/>
      <c r="O183" s="204"/>
      <c r="P183" s="204"/>
      <c r="Q183" s="178"/>
      <c r="R183" s="31"/>
      <c r="S183" s="32"/>
      <c r="T183" s="32"/>
      <c r="U183" s="32"/>
      <c r="V183" s="32"/>
      <c r="W183" s="33"/>
    </row>
    <row r="184" spans="1:23">
      <c r="A184" s="211"/>
      <c r="B184" s="214"/>
      <c r="C184" s="205" t="s">
        <v>26</v>
      </c>
      <c r="D184" s="122"/>
      <c r="E184" s="205"/>
      <c r="F184" s="205"/>
      <c r="G184" s="98"/>
      <c r="H184" s="104"/>
      <c r="I184" s="205"/>
      <c r="J184" s="205"/>
      <c r="K184" s="99"/>
      <c r="L184" s="205"/>
      <c r="M184" s="107"/>
      <c r="N184" s="105"/>
      <c r="O184" s="108"/>
      <c r="P184" s="109"/>
      <c r="Q184" s="179"/>
      <c r="R184" s="110"/>
      <c r="S184" s="108"/>
      <c r="T184" s="108"/>
      <c r="U184" s="108"/>
      <c r="V184" s="108"/>
      <c r="W184" s="111"/>
    </row>
    <row r="185" spans="1:23">
      <c r="A185" s="211"/>
      <c r="B185" s="214"/>
      <c r="C185" s="206"/>
      <c r="D185" s="122"/>
      <c r="E185" s="206"/>
      <c r="F185" s="206"/>
      <c r="G185" s="98"/>
      <c r="H185" s="104"/>
      <c r="I185" s="206"/>
      <c r="J185" s="206"/>
      <c r="K185" s="99"/>
      <c r="L185" s="206"/>
      <c r="M185" s="107"/>
      <c r="N185" s="105"/>
      <c r="O185" s="108"/>
      <c r="P185" s="109"/>
      <c r="Q185" s="179"/>
      <c r="R185" s="110"/>
      <c r="S185" s="108"/>
      <c r="T185" s="108"/>
      <c r="U185" s="108"/>
      <c r="V185" s="108"/>
      <c r="W185" s="111"/>
    </row>
    <row r="186" spans="1:23" ht="16" thickBot="1">
      <c r="A186" s="211"/>
      <c r="B186" s="214"/>
      <c r="C186" s="217"/>
      <c r="D186" s="122"/>
      <c r="E186" s="217"/>
      <c r="F186" s="217"/>
      <c r="G186" s="153"/>
      <c r="H186" s="167"/>
      <c r="I186" s="217"/>
      <c r="J186" s="217"/>
      <c r="K186" s="168"/>
      <c r="L186" s="217"/>
      <c r="M186" s="169"/>
      <c r="N186" s="170"/>
      <c r="O186" s="171"/>
      <c r="P186" s="172"/>
      <c r="Q186" s="180"/>
      <c r="R186" s="155"/>
      <c r="S186" s="171"/>
      <c r="T186" s="171"/>
      <c r="U186" s="171"/>
      <c r="V186" s="171"/>
      <c r="W186" s="173"/>
    </row>
    <row r="187" spans="1:23">
      <c r="A187" s="211"/>
      <c r="B187" s="215" t="s">
        <v>24</v>
      </c>
      <c r="C187" s="197" t="s">
        <v>18</v>
      </c>
      <c r="D187" s="61">
        <v>40</v>
      </c>
      <c r="E187" s="201">
        <f>STDEVA(D187:D189)</f>
        <v>0</v>
      </c>
      <c r="F187" s="201">
        <f>AVERAGE(D187:D189)</f>
        <v>40</v>
      </c>
      <c r="G187" s="16">
        <f>VAR(AVERAGE(D187:D189),AVERAGE(D190:D192),AVERAGE(D193:D195),AVERAGE(D196:D198))</f>
        <v>0</v>
      </c>
      <c r="H187" s="83">
        <v>22.256063461303711</v>
      </c>
      <c r="I187" s="201">
        <f>STDEVA(H187:H189)</f>
        <v>5.4411289357325324E-2</v>
      </c>
      <c r="J187" s="197">
        <f>AVERAGE(H187:H189)</f>
        <v>22.280619939168293</v>
      </c>
      <c r="K187" s="17">
        <f>VAR(AVERAGE(H187:H189),AVERAGE(H190:H192),AVERAGE(H193:H195),AVERAGE(H196:H198))</f>
        <v>1.2584604005252762</v>
      </c>
      <c r="L187" s="197">
        <f>F187-J187</f>
        <v>17.719380060831707</v>
      </c>
      <c r="M187" s="43">
        <f>STDEVA(L187:L201)</f>
        <v>1.1218112142982331</v>
      </c>
      <c r="N187" s="44"/>
      <c r="O187" s="45"/>
      <c r="P187" s="46"/>
      <c r="Q187" s="183"/>
      <c r="R187" s="35">
        <f>AVERAGE(D187:D201)-AVERAGE(H187:H201)</f>
        <v>19.086190541585285</v>
      </c>
      <c r="S187" s="45"/>
      <c r="T187" s="45"/>
      <c r="U187" s="45"/>
      <c r="V187" s="45"/>
      <c r="W187" s="84"/>
    </row>
    <row r="188" spans="1:23">
      <c r="A188" s="211"/>
      <c r="B188" s="214"/>
      <c r="C188" s="198"/>
      <c r="D188" s="61">
        <v>40</v>
      </c>
      <c r="E188" s="202"/>
      <c r="F188" s="202"/>
      <c r="G188" s="27"/>
      <c r="H188" s="83">
        <v>22.342981338500977</v>
      </c>
      <c r="I188" s="202"/>
      <c r="J188" s="198"/>
      <c r="K188" s="28"/>
      <c r="L188" s="198"/>
      <c r="M188" s="47"/>
      <c r="N188" s="30"/>
      <c r="O188" s="45"/>
      <c r="P188" s="46"/>
      <c r="Q188" s="183"/>
      <c r="R188" s="31"/>
      <c r="S188" s="45"/>
      <c r="T188" s="45"/>
      <c r="U188" s="45"/>
      <c r="V188" s="45"/>
      <c r="W188" s="84"/>
    </row>
    <row r="189" spans="1:23" ht="16" thickBot="1">
      <c r="A189" s="211"/>
      <c r="B189" s="214"/>
      <c r="C189" s="199"/>
      <c r="D189" s="61">
        <v>40</v>
      </c>
      <c r="E189" s="204"/>
      <c r="F189" s="204"/>
      <c r="G189" s="27"/>
      <c r="H189" s="83">
        <v>22.242815017700195</v>
      </c>
      <c r="I189" s="204"/>
      <c r="J189" s="199"/>
      <c r="K189" s="28"/>
      <c r="L189" s="199"/>
      <c r="M189" s="48"/>
      <c r="N189" s="34"/>
      <c r="O189" s="45"/>
      <c r="P189" s="46"/>
      <c r="Q189" s="183"/>
      <c r="R189" s="31"/>
      <c r="S189" s="45"/>
      <c r="T189" s="45"/>
      <c r="U189" s="45"/>
      <c r="V189" s="45"/>
      <c r="W189" s="84"/>
    </row>
    <row r="190" spans="1:23">
      <c r="A190" s="211"/>
      <c r="B190" s="214"/>
      <c r="C190" s="208" t="s">
        <v>19</v>
      </c>
      <c r="D190" s="61">
        <v>40</v>
      </c>
      <c r="E190" s="201">
        <f>STDEVA(D190:D192)</f>
        <v>0</v>
      </c>
      <c r="F190" s="201">
        <f>AVERAGE(D190:D192)</f>
        <v>40</v>
      </c>
      <c r="G190" s="27"/>
      <c r="H190" s="83">
        <v>20.820890426635742</v>
      </c>
      <c r="I190" s="201">
        <f>STDEVA(H190:H192)</f>
        <v>0.46486999777309018</v>
      </c>
      <c r="J190" s="197">
        <f>AVERAGE(H190:H192)</f>
        <v>21.349693934122723</v>
      </c>
      <c r="K190" s="28"/>
      <c r="L190" s="197">
        <f t="shared" ref="L190" si="19">F190-J190</f>
        <v>18.650306065877277</v>
      </c>
      <c r="M190" s="47"/>
      <c r="N190" s="30"/>
      <c r="O190" s="45"/>
      <c r="P190" s="46"/>
      <c r="Q190" s="183"/>
      <c r="R190" s="31"/>
      <c r="S190" s="45"/>
      <c r="T190" s="45"/>
      <c r="U190" s="45"/>
      <c r="V190" s="45"/>
      <c r="W190" s="84"/>
    </row>
    <row r="191" spans="1:23">
      <c r="A191" s="211"/>
      <c r="B191" s="214"/>
      <c r="C191" s="198"/>
      <c r="D191" s="61">
        <v>40</v>
      </c>
      <c r="E191" s="202"/>
      <c r="F191" s="202"/>
      <c r="G191" s="27"/>
      <c r="H191" s="83">
        <v>21.693965911865234</v>
      </c>
      <c r="I191" s="202"/>
      <c r="J191" s="198"/>
      <c r="K191" s="28"/>
      <c r="L191" s="198"/>
      <c r="M191" s="47"/>
      <c r="N191" s="30"/>
      <c r="O191" s="45"/>
      <c r="P191" s="46"/>
      <c r="Q191" s="183"/>
      <c r="R191" s="31"/>
      <c r="S191" s="45"/>
      <c r="T191" s="45"/>
      <c r="U191" s="45"/>
      <c r="V191" s="45"/>
      <c r="W191" s="84"/>
    </row>
    <row r="192" spans="1:23" ht="16" thickBot="1">
      <c r="A192" s="211"/>
      <c r="B192" s="214"/>
      <c r="C192" s="200"/>
      <c r="D192" s="61">
        <v>40</v>
      </c>
      <c r="E192" s="204"/>
      <c r="F192" s="204"/>
      <c r="G192" s="27"/>
      <c r="H192" s="83">
        <v>21.534225463867188</v>
      </c>
      <c r="I192" s="204"/>
      <c r="J192" s="199"/>
      <c r="K192" s="28"/>
      <c r="L192" s="199"/>
      <c r="M192" s="48"/>
      <c r="N192" s="34"/>
      <c r="O192" s="45"/>
      <c r="P192" s="46"/>
      <c r="Q192" s="183"/>
      <c r="R192" s="31"/>
      <c r="S192" s="45"/>
      <c r="T192" s="45"/>
      <c r="U192" s="45"/>
      <c r="V192" s="45"/>
      <c r="W192" s="84"/>
    </row>
    <row r="193" spans="1:23">
      <c r="A193" s="211"/>
      <c r="B193" s="214"/>
      <c r="C193" s="197" t="s">
        <v>20</v>
      </c>
      <c r="D193" s="61">
        <v>40</v>
      </c>
      <c r="E193" s="201">
        <f>STDEVA(D193:D195)</f>
        <v>0</v>
      </c>
      <c r="F193" s="201">
        <f>AVERAGE(D193:D195)</f>
        <v>40</v>
      </c>
      <c r="G193" s="27"/>
      <c r="H193" s="83">
        <v>20.292524337768555</v>
      </c>
      <c r="I193" s="201">
        <f>STDEVA(H193:H195)</f>
        <v>0.36927858735696167</v>
      </c>
      <c r="J193" s="197">
        <f>AVERAGE(H193:H195)</f>
        <v>20.227357864379883</v>
      </c>
      <c r="K193" s="28"/>
      <c r="L193" s="197">
        <f t="shared" ref="L193" si="20">F193-J193</f>
        <v>19.772642135620117</v>
      </c>
      <c r="M193" s="47"/>
      <c r="N193" s="30"/>
      <c r="O193" s="45"/>
      <c r="P193" s="46"/>
      <c r="Q193" s="183"/>
      <c r="R193" s="31"/>
      <c r="S193" s="45"/>
      <c r="T193" s="45"/>
      <c r="U193" s="45"/>
      <c r="V193" s="45"/>
      <c r="W193" s="84"/>
    </row>
    <row r="194" spans="1:23">
      <c r="A194" s="211"/>
      <c r="B194" s="214"/>
      <c r="C194" s="198"/>
      <c r="D194" s="61">
        <v>40</v>
      </c>
      <c r="E194" s="202"/>
      <c r="F194" s="202"/>
      <c r="G194" s="27"/>
      <c r="H194" s="83">
        <v>20.559715270996094</v>
      </c>
      <c r="I194" s="202"/>
      <c r="J194" s="198"/>
      <c r="K194" s="28"/>
      <c r="L194" s="198"/>
      <c r="M194" s="47"/>
      <c r="N194" s="30"/>
      <c r="O194" s="45"/>
      <c r="P194" s="46"/>
      <c r="Q194" s="183"/>
      <c r="R194" s="31"/>
      <c r="S194" s="45"/>
      <c r="T194" s="45"/>
      <c r="U194" s="45"/>
      <c r="V194" s="45"/>
      <c r="W194" s="84"/>
    </row>
    <row r="195" spans="1:23" ht="16" thickBot="1">
      <c r="A195" s="211"/>
      <c r="B195" s="214"/>
      <c r="C195" s="200"/>
      <c r="D195" s="61">
        <v>40</v>
      </c>
      <c r="E195" s="204"/>
      <c r="F195" s="204"/>
      <c r="G195" s="34"/>
      <c r="H195" s="67">
        <v>19.829833984375</v>
      </c>
      <c r="I195" s="204"/>
      <c r="J195" s="199"/>
      <c r="K195" s="28"/>
      <c r="L195" s="199"/>
      <c r="M195" s="47"/>
      <c r="N195" s="30"/>
      <c r="O195" s="45"/>
      <c r="P195" s="46"/>
      <c r="Q195" s="183"/>
      <c r="R195" s="31"/>
      <c r="S195" s="45"/>
      <c r="T195" s="45"/>
      <c r="U195" s="45"/>
      <c r="V195" s="45"/>
      <c r="W195" s="84"/>
    </row>
    <row r="196" spans="1:23">
      <c r="A196" s="211"/>
      <c r="B196" s="214"/>
      <c r="C196" s="197" t="s">
        <v>25</v>
      </c>
      <c r="D196" s="61">
        <v>40</v>
      </c>
      <c r="E196" s="201">
        <f>STDEVA(D196:D198)</f>
        <v>0</v>
      </c>
      <c r="F196" s="201">
        <f>AVERAGE(D196:D198)</f>
        <v>40</v>
      </c>
      <c r="G196" s="34"/>
      <c r="H196" s="67">
        <v>19.821258544921875</v>
      </c>
      <c r="I196" s="201">
        <f>STDEVA(H196:H198)</f>
        <v>9.6640877694944449E-2</v>
      </c>
      <c r="J196" s="197">
        <f>AVERAGE(H196:H198)</f>
        <v>19.797566095987957</v>
      </c>
      <c r="K196" s="28"/>
      <c r="L196" s="197">
        <f t="shared" ref="L196" si="21">F196-J196</f>
        <v>20.202433904012043</v>
      </c>
      <c r="M196" s="47"/>
      <c r="N196" s="30"/>
      <c r="O196" s="45"/>
      <c r="P196" s="46"/>
      <c r="Q196" s="183"/>
      <c r="R196" s="31"/>
      <c r="S196" s="45"/>
      <c r="T196" s="45"/>
      <c r="U196" s="45"/>
      <c r="V196" s="45"/>
      <c r="W196" s="84"/>
    </row>
    <row r="197" spans="1:23">
      <c r="A197" s="211"/>
      <c r="B197" s="214"/>
      <c r="C197" s="198"/>
      <c r="D197" s="61">
        <v>40</v>
      </c>
      <c r="E197" s="202"/>
      <c r="F197" s="202"/>
      <c r="G197" s="27"/>
      <c r="H197" s="83">
        <v>19.691282272338867</v>
      </c>
      <c r="I197" s="202"/>
      <c r="J197" s="198"/>
      <c r="K197" s="28"/>
      <c r="L197" s="198"/>
      <c r="M197" s="47"/>
      <c r="N197" s="30"/>
      <c r="O197" s="45"/>
      <c r="P197" s="46"/>
      <c r="Q197" s="183"/>
      <c r="R197" s="31"/>
      <c r="S197" s="45"/>
      <c r="T197" s="45"/>
      <c r="U197" s="45"/>
      <c r="V197" s="45"/>
      <c r="W197" s="84"/>
    </row>
    <row r="198" spans="1:23" ht="16" thickBot="1">
      <c r="A198" s="211"/>
      <c r="B198" s="214"/>
      <c r="C198" s="200"/>
      <c r="D198" s="61">
        <v>40</v>
      </c>
      <c r="E198" s="204"/>
      <c r="F198" s="204"/>
      <c r="G198" s="27"/>
      <c r="H198" s="83">
        <v>19.880157470703125</v>
      </c>
      <c r="I198" s="204"/>
      <c r="J198" s="199"/>
      <c r="K198" s="28"/>
      <c r="L198" s="199"/>
      <c r="M198" s="47"/>
      <c r="N198" s="30"/>
      <c r="O198" s="45"/>
      <c r="P198" s="46"/>
      <c r="Q198" s="183"/>
      <c r="R198" s="31"/>
      <c r="S198" s="45"/>
      <c r="T198" s="45"/>
      <c r="U198" s="45"/>
      <c r="V198" s="45"/>
      <c r="W198" s="84"/>
    </row>
    <row r="199" spans="1:23">
      <c r="A199" s="211"/>
      <c r="B199" s="214"/>
      <c r="C199" s="205" t="s">
        <v>26</v>
      </c>
      <c r="D199" s="122"/>
      <c r="E199" s="205"/>
      <c r="F199" s="205"/>
      <c r="G199" s="98"/>
      <c r="H199" s="104"/>
      <c r="I199" s="205"/>
      <c r="J199" s="205"/>
      <c r="K199" s="99"/>
      <c r="L199" s="205"/>
      <c r="M199" s="107"/>
      <c r="N199" s="105"/>
      <c r="O199" s="108"/>
      <c r="P199" s="109"/>
      <c r="Q199" s="179"/>
      <c r="R199" s="110"/>
      <c r="S199" s="108"/>
      <c r="T199" s="108"/>
      <c r="U199" s="108"/>
      <c r="V199" s="108"/>
      <c r="W199" s="111"/>
    </row>
    <row r="200" spans="1:23">
      <c r="A200" s="211"/>
      <c r="B200" s="214"/>
      <c r="C200" s="206"/>
      <c r="D200" s="122"/>
      <c r="E200" s="206"/>
      <c r="F200" s="206"/>
      <c r="G200" s="98"/>
      <c r="H200" s="104"/>
      <c r="I200" s="206"/>
      <c r="J200" s="206"/>
      <c r="K200" s="99"/>
      <c r="L200" s="206"/>
      <c r="M200" s="107"/>
      <c r="N200" s="105"/>
      <c r="O200" s="108"/>
      <c r="P200" s="109"/>
      <c r="Q200" s="179"/>
      <c r="R200" s="110"/>
      <c r="S200" s="108"/>
      <c r="T200" s="108"/>
      <c r="U200" s="108"/>
      <c r="V200" s="108"/>
      <c r="W200" s="111"/>
    </row>
    <row r="201" spans="1:23" ht="16" thickBot="1">
      <c r="A201" s="212"/>
      <c r="B201" s="216"/>
      <c r="C201" s="217"/>
      <c r="D201" s="122"/>
      <c r="E201" s="217"/>
      <c r="F201" s="217"/>
      <c r="G201" s="153"/>
      <c r="H201" s="167"/>
      <c r="I201" s="217"/>
      <c r="J201" s="217"/>
      <c r="K201" s="168"/>
      <c r="L201" s="217"/>
      <c r="M201" s="169"/>
      <c r="N201" s="170"/>
      <c r="O201" s="171"/>
      <c r="P201" s="172"/>
      <c r="Q201" s="180"/>
      <c r="R201" s="155"/>
      <c r="S201" s="171"/>
      <c r="T201" s="171"/>
      <c r="U201" s="171"/>
      <c r="V201" s="171"/>
      <c r="W201" s="173"/>
    </row>
  </sheetData>
  <mergeCells count="430">
    <mergeCell ref="A7:A36"/>
    <mergeCell ref="B7:B21"/>
    <mergeCell ref="C7:C9"/>
    <mergeCell ref="E7:E9"/>
    <mergeCell ref="F7:F9"/>
    <mergeCell ref="I7:I9"/>
    <mergeCell ref="C19:C21"/>
    <mergeCell ref="E19:E21"/>
    <mergeCell ref="F19:F21"/>
    <mergeCell ref="I19:I21"/>
    <mergeCell ref="C13:C15"/>
    <mergeCell ref="E13:E15"/>
    <mergeCell ref="F13:F15"/>
    <mergeCell ref="I13:I15"/>
    <mergeCell ref="E34:E36"/>
    <mergeCell ref="F34:F36"/>
    <mergeCell ref="I34:I36"/>
    <mergeCell ref="J7:J9"/>
    <mergeCell ref="L7:L9"/>
    <mergeCell ref="O7:O9"/>
    <mergeCell ref="P7:P9"/>
    <mergeCell ref="X7:AC7"/>
    <mergeCell ref="C10:C12"/>
    <mergeCell ref="E10:E12"/>
    <mergeCell ref="F10:F12"/>
    <mergeCell ref="I10:I12"/>
    <mergeCell ref="J10:J12"/>
    <mergeCell ref="L10:L12"/>
    <mergeCell ref="J13:J15"/>
    <mergeCell ref="L13:L15"/>
    <mergeCell ref="O13:O15"/>
    <mergeCell ref="P13:P15"/>
    <mergeCell ref="C16:C18"/>
    <mergeCell ref="E16:E18"/>
    <mergeCell ref="F16:F18"/>
    <mergeCell ref="I16:I18"/>
    <mergeCell ref="J16:J18"/>
    <mergeCell ref="L16:L18"/>
    <mergeCell ref="O16:O18"/>
    <mergeCell ref="P16:P18"/>
    <mergeCell ref="J19:J21"/>
    <mergeCell ref="L19:L21"/>
    <mergeCell ref="O19:O21"/>
    <mergeCell ref="P19:P21"/>
    <mergeCell ref="B22:B36"/>
    <mergeCell ref="C22:C24"/>
    <mergeCell ref="E22:E24"/>
    <mergeCell ref="F22:F24"/>
    <mergeCell ref="I22:I24"/>
    <mergeCell ref="J22:J24"/>
    <mergeCell ref="C28:C30"/>
    <mergeCell ref="E28:E30"/>
    <mergeCell ref="F28:F30"/>
    <mergeCell ref="I28:I30"/>
    <mergeCell ref="J28:J30"/>
    <mergeCell ref="L28:L30"/>
    <mergeCell ref="L22:L24"/>
    <mergeCell ref="C25:C27"/>
    <mergeCell ref="E25:E27"/>
    <mergeCell ref="F25:F27"/>
    <mergeCell ref="I25:I27"/>
    <mergeCell ref="J25:J27"/>
    <mergeCell ref="L25:L27"/>
    <mergeCell ref="C34:C36"/>
    <mergeCell ref="J34:J36"/>
    <mergeCell ref="L34:L36"/>
    <mergeCell ref="C31:C33"/>
    <mergeCell ref="E31:E33"/>
    <mergeCell ref="F31:F33"/>
    <mergeCell ref="I31:I33"/>
    <mergeCell ref="J31:J33"/>
    <mergeCell ref="L31:L33"/>
    <mergeCell ref="J40:J42"/>
    <mergeCell ref="L40:L42"/>
    <mergeCell ref="L46:L48"/>
    <mergeCell ref="O46:O48"/>
    <mergeCell ref="P46:P48"/>
    <mergeCell ref="J49:J51"/>
    <mergeCell ref="L49:L51"/>
    <mergeCell ref="O49:O51"/>
    <mergeCell ref="P49:P51"/>
    <mergeCell ref="X40:AC40"/>
    <mergeCell ref="C43:C45"/>
    <mergeCell ref="E43:E45"/>
    <mergeCell ref="F43:F45"/>
    <mergeCell ref="I43:I45"/>
    <mergeCell ref="J43:J45"/>
    <mergeCell ref="C40:C42"/>
    <mergeCell ref="E40:E42"/>
    <mergeCell ref="F40:F42"/>
    <mergeCell ref="I40:I42"/>
    <mergeCell ref="L43:L45"/>
    <mergeCell ref="C49:C51"/>
    <mergeCell ref="E49:E51"/>
    <mergeCell ref="F49:F51"/>
    <mergeCell ref="I49:I51"/>
    <mergeCell ref="C46:C48"/>
    <mergeCell ref="E46:E48"/>
    <mergeCell ref="F46:F48"/>
    <mergeCell ref="I46:I48"/>
    <mergeCell ref="J46:J48"/>
    <mergeCell ref="P52:P54"/>
    <mergeCell ref="B55:B69"/>
    <mergeCell ref="C55:C57"/>
    <mergeCell ref="E55:E57"/>
    <mergeCell ref="F55:F57"/>
    <mergeCell ref="I55:I57"/>
    <mergeCell ref="J55:J57"/>
    <mergeCell ref="L55:L57"/>
    <mergeCell ref="C58:C60"/>
    <mergeCell ref="B40:B54"/>
    <mergeCell ref="C67:C69"/>
    <mergeCell ref="E67:E69"/>
    <mergeCell ref="F67:F69"/>
    <mergeCell ref="I67:I69"/>
    <mergeCell ref="C64:C66"/>
    <mergeCell ref="E64:E66"/>
    <mergeCell ref="F64:F66"/>
    <mergeCell ref="I64:I66"/>
    <mergeCell ref="J64:J66"/>
    <mergeCell ref="L64:L66"/>
    <mergeCell ref="E58:E60"/>
    <mergeCell ref="O52:O54"/>
    <mergeCell ref="J67:J69"/>
    <mergeCell ref="L67:L69"/>
    <mergeCell ref="C52:C54"/>
    <mergeCell ref="E52:E54"/>
    <mergeCell ref="F52:F54"/>
    <mergeCell ref="I52:I54"/>
    <mergeCell ref="J52:J54"/>
    <mergeCell ref="L52:L54"/>
    <mergeCell ref="F58:F60"/>
    <mergeCell ref="I58:I60"/>
    <mergeCell ref="J58:J60"/>
    <mergeCell ref="L58:L60"/>
    <mergeCell ref="C61:C63"/>
    <mergeCell ref="E61:E63"/>
    <mergeCell ref="F61:F63"/>
    <mergeCell ref="I61:I63"/>
    <mergeCell ref="J61:J63"/>
    <mergeCell ref="L61:L63"/>
    <mergeCell ref="A73:A102"/>
    <mergeCell ref="B73:B87"/>
    <mergeCell ref="C73:C75"/>
    <mergeCell ref="E73:E75"/>
    <mergeCell ref="F73:F75"/>
    <mergeCell ref="I73:I75"/>
    <mergeCell ref="J73:J75"/>
    <mergeCell ref="L73:L75"/>
    <mergeCell ref="A40:A69"/>
    <mergeCell ref="C97:C99"/>
    <mergeCell ref="E97:E99"/>
    <mergeCell ref="F97:F99"/>
    <mergeCell ref="I97:I99"/>
    <mergeCell ref="J94:J96"/>
    <mergeCell ref="L94:L96"/>
    <mergeCell ref="J97:J99"/>
    <mergeCell ref="C82:C84"/>
    <mergeCell ref="C79:C81"/>
    <mergeCell ref="E79:E81"/>
    <mergeCell ref="F79:F81"/>
    <mergeCell ref="I79:I81"/>
    <mergeCell ref="J79:J81"/>
    <mergeCell ref="L79:L81"/>
    <mergeCell ref="B88:B102"/>
    <mergeCell ref="O73:O75"/>
    <mergeCell ref="P73:P75"/>
    <mergeCell ref="X73:AC73"/>
    <mergeCell ref="C76:C78"/>
    <mergeCell ref="E76:E78"/>
    <mergeCell ref="F76:F78"/>
    <mergeCell ref="I76:I78"/>
    <mergeCell ref="J76:J78"/>
    <mergeCell ref="L76:L78"/>
    <mergeCell ref="O76:O78"/>
    <mergeCell ref="P76:P78"/>
    <mergeCell ref="P82:P84"/>
    <mergeCell ref="C85:C87"/>
    <mergeCell ref="E85:E87"/>
    <mergeCell ref="F85:F87"/>
    <mergeCell ref="I85:I87"/>
    <mergeCell ref="J85:J87"/>
    <mergeCell ref="L85:L87"/>
    <mergeCell ref="O85:O87"/>
    <mergeCell ref="P85:P87"/>
    <mergeCell ref="E82:E84"/>
    <mergeCell ref="F82:F84"/>
    <mergeCell ref="I82:I84"/>
    <mergeCell ref="J82:J84"/>
    <mergeCell ref="L82:L84"/>
    <mergeCell ref="O82:O84"/>
    <mergeCell ref="L97:L99"/>
    <mergeCell ref="C100:C102"/>
    <mergeCell ref="E100:E102"/>
    <mergeCell ref="F100:F102"/>
    <mergeCell ref="I100:I102"/>
    <mergeCell ref="J100:J102"/>
    <mergeCell ref="L100:L102"/>
    <mergeCell ref="L88:L90"/>
    <mergeCell ref="C91:C93"/>
    <mergeCell ref="E91:E93"/>
    <mergeCell ref="F91:F93"/>
    <mergeCell ref="I91:I93"/>
    <mergeCell ref="J91:J93"/>
    <mergeCell ref="L91:L93"/>
    <mergeCell ref="C88:C90"/>
    <mergeCell ref="E88:E90"/>
    <mergeCell ref="F88:F90"/>
    <mergeCell ref="I88:I90"/>
    <mergeCell ref="J88:J90"/>
    <mergeCell ref="C94:C96"/>
    <mergeCell ref="E94:E96"/>
    <mergeCell ref="F94:F96"/>
    <mergeCell ref="I94:I96"/>
    <mergeCell ref="A106:A135"/>
    <mergeCell ref="B106:B120"/>
    <mergeCell ref="O106:O108"/>
    <mergeCell ref="P106:P108"/>
    <mergeCell ref="X106:AC106"/>
    <mergeCell ref="C109:C111"/>
    <mergeCell ref="E109:E111"/>
    <mergeCell ref="F109:F111"/>
    <mergeCell ref="I109:I111"/>
    <mergeCell ref="J109:J111"/>
    <mergeCell ref="C106:C108"/>
    <mergeCell ref="E106:E108"/>
    <mergeCell ref="F106:F108"/>
    <mergeCell ref="I106:I108"/>
    <mergeCell ref="J106:J108"/>
    <mergeCell ref="L106:L108"/>
    <mergeCell ref="L109:L111"/>
    <mergeCell ref="C112:C114"/>
    <mergeCell ref="E112:E114"/>
    <mergeCell ref="F112:F114"/>
    <mergeCell ref="I112:I114"/>
    <mergeCell ref="J112:J114"/>
    <mergeCell ref="L112:L114"/>
    <mergeCell ref="O112:O114"/>
    <mergeCell ref="P112:P114"/>
    <mergeCell ref="C115:C117"/>
    <mergeCell ref="E115:E117"/>
    <mergeCell ref="F115:F117"/>
    <mergeCell ref="I115:I117"/>
    <mergeCell ref="J115:J117"/>
    <mergeCell ref="L115:L117"/>
    <mergeCell ref="O115:O117"/>
    <mergeCell ref="P115:P117"/>
    <mergeCell ref="B121:B135"/>
    <mergeCell ref="C121:C123"/>
    <mergeCell ref="E121:E123"/>
    <mergeCell ref="F121:F123"/>
    <mergeCell ref="I121:I123"/>
    <mergeCell ref="J121:J123"/>
    <mergeCell ref="L121:L123"/>
    <mergeCell ref="C124:C126"/>
    <mergeCell ref="C118:C120"/>
    <mergeCell ref="E118:E120"/>
    <mergeCell ref="F118:F120"/>
    <mergeCell ref="I118:I120"/>
    <mergeCell ref="J118:J120"/>
    <mergeCell ref="L118:L120"/>
    <mergeCell ref="E124:E126"/>
    <mergeCell ref="F124:F126"/>
    <mergeCell ref="I124:I126"/>
    <mergeCell ref="J124:J126"/>
    <mergeCell ref="L124:L126"/>
    <mergeCell ref="C127:C129"/>
    <mergeCell ref="E127:E129"/>
    <mergeCell ref="F127:F129"/>
    <mergeCell ref="I127:I129"/>
    <mergeCell ref="J127:J129"/>
    <mergeCell ref="C133:C135"/>
    <mergeCell ref="E133:E135"/>
    <mergeCell ref="F133:F135"/>
    <mergeCell ref="I133:I135"/>
    <mergeCell ref="J133:J135"/>
    <mergeCell ref="L133:L135"/>
    <mergeCell ref="L127:L129"/>
    <mergeCell ref="C130:C132"/>
    <mergeCell ref="E130:E132"/>
    <mergeCell ref="F130:F132"/>
    <mergeCell ref="I130:I132"/>
    <mergeCell ref="J130:J132"/>
    <mergeCell ref="L130:L132"/>
    <mergeCell ref="A139:A168"/>
    <mergeCell ref="B139:B153"/>
    <mergeCell ref="C139:C141"/>
    <mergeCell ref="E139:E141"/>
    <mergeCell ref="F139:F141"/>
    <mergeCell ref="I139:I141"/>
    <mergeCell ref="C151:C153"/>
    <mergeCell ref="E151:E153"/>
    <mergeCell ref="F151:F153"/>
    <mergeCell ref="I151:I153"/>
    <mergeCell ref="C145:C147"/>
    <mergeCell ref="E145:E147"/>
    <mergeCell ref="F145:F147"/>
    <mergeCell ref="I145:I147"/>
    <mergeCell ref="E166:E168"/>
    <mergeCell ref="F166:F168"/>
    <mergeCell ref="I166:I168"/>
    <mergeCell ref="J139:J141"/>
    <mergeCell ref="L139:L141"/>
    <mergeCell ref="O139:O141"/>
    <mergeCell ref="P139:P141"/>
    <mergeCell ref="X139:AC139"/>
    <mergeCell ref="C142:C144"/>
    <mergeCell ref="E142:E144"/>
    <mergeCell ref="F142:F144"/>
    <mergeCell ref="I142:I144"/>
    <mergeCell ref="J142:J144"/>
    <mergeCell ref="L142:L144"/>
    <mergeCell ref="O142:O144"/>
    <mergeCell ref="P142:P144"/>
    <mergeCell ref="J145:J147"/>
    <mergeCell ref="L145:L147"/>
    <mergeCell ref="O145:O147"/>
    <mergeCell ref="P145:P147"/>
    <mergeCell ref="C148:C150"/>
    <mergeCell ref="E148:E150"/>
    <mergeCell ref="F148:F150"/>
    <mergeCell ref="I148:I150"/>
    <mergeCell ref="J148:J150"/>
    <mergeCell ref="L148:L150"/>
    <mergeCell ref="O148:O150"/>
    <mergeCell ref="P148:P150"/>
    <mergeCell ref="J151:J153"/>
    <mergeCell ref="L151:L153"/>
    <mergeCell ref="O151:O153"/>
    <mergeCell ref="P151:P153"/>
    <mergeCell ref="B154:B168"/>
    <mergeCell ref="C154:C156"/>
    <mergeCell ref="E154:E156"/>
    <mergeCell ref="F154:F156"/>
    <mergeCell ref="I154:I156"/>
    <mergeCell ref="J154:J156"/>
    <mergeCell ref="C160:C162"/>
    <mergeCell ref="E160:E162"/>
    <mergeCell ref="F160:F162"/>
    <mergeCell ref="I160:I162"/>
    <mergeCell ref="J160:J162"/>
    <mergeCell ref="L160:L162"/>
    <mergeCell ref="L154:L156"/>
    <mergeCell ref="C157:C159"/>
    <mergeCell ref="E157:E159"/>
    <mergeCell ref="F157:F159"/>
    <mergeCell ref="I157:I159"/>
    <mergeCell ref="J157:J159"/>
    <mergeCell ref="L157:L159"/>
    <mergeCell ref="C166:C168"/>
    <mergeCell ref="J166:J168"/>
    <mergeCell ref="L166:L168"/>
    <mergeCell ref="C163:C165"/>
    <mergeCell ref="E163:E165"/>
    <mergeCell ref="F163:F165"/>
    <mergeCell ref="I163:I165"/>
    <mergeCell ref="J163:J165"/>
    <mergeCell ref="L163:L165"/>
    <mergeCell ref="A172:A201"/>
    <mergeCell ref="B172:B186"/>
    <mergeCell ref="C172:C174"/>
    <mergeCell ref="E172:E174"/>
    <mergeCell ref="F172:F174"/>
    <mergeCell ref="I172:I174"/>
    <mergeCell ref="C184:C186"/>
    <mergeCell ref="E184:E186"/>
    <mergeCell ref="F184:F186"/>
    <mergeCell ref="I184:I186"/>
    <mergeCell ref="J172:J174"/>
    <mergeCell ref="L172:L174"/>
    <mergeCell ref="C178:C180"/>
    <mergeCell ref="E178:E180"/>
    <mergeCell ref="F178:F180"/>
    <mergeCell ref="I178:I180"/>
    <mergeCell ref="O172:O174"/>
    <mergeCell ref="P172:P174"/>
    <mergeCell ref="X172:AC172"/>
    <mergeCell ref="C175:C177"/>
    <mergeCell ref="E175:E177"/>
    <mergeCell ref="F175:F177"/>
    <mergeCell ref="I175:I177"/>
    <mergeCell ref="J175:J177"/>
    <mergeCell ref="L175:L177"/>
    <mergeCell ref="O175:O177"/>
    <mergeCell ref="P175:P177"/>
    <mergeCell ref="J178:J180"/>
    <mergeCell ref="L178:L180"/>
    <mergeCell ref="O178:O180"/>
    <mergeCell ref="P178:P180"/>
    <mergeCell ref="C181:C183"/>
    <mergeCell ref="E181:E183"/>
    <mergeCell ref="F181:F183"/>
    <mergeCell ref="I181:I183"/>
    <mergeCell ref="J181:J183"/>
    <mergeCell ref="L181:L183"/>
    <mergeCell ref="O181:O183"/>
    <mergeCell ref="P181:P183"/>
    <mergeCell ref="J184:J186"/>
    <mergeCell ref="L184:L186"/>
    <mergeCell ref="B187:B201"/>
    <mergeCell ref="C187:C189"/>
    <mergeCell ref="E187:E189"/>
    <mergeCell ref="F187:F189"/>
    <mergeCell ref="I187:I189"/>
    <mergeCell ref="J187:J189"/>
    <mergeCell ref="C193:C195"/>
    <mergeCell ref="E193:E195"/>
    <mergeCell ref="F193:F195"/>
    <mergeCell ref="I193:I195"/>
    <mergeCell ref="J193:J195"/>
    <mergeCell ref="L193:L195"/>
    <mergeCell ref="L187:L189"/>
    <mergeCell ref="C190:C192"/>
    <mergeCell ref="E190:E192"/>
    <mergeCell ref="F190:F192"/>
    <mergeCell ref="I190:I192"/>
    <mergeCell ref="J190:J192"/>
    <mergeCell ref="L190:L192"/>
    <mergeCell ref="C199:C201"/>
    <mergeCell ref="E199:E201"/>
    <mergeCell ref="F199:F201"/>
    <mergeCell ref="I199:I201"/>
    <mergeCell ref="J199:J201"/>
    <mergeCell ref="L199:L201"/>
    <mergeCell ref="C196:C198"/>
    <mergeCell ref="E196:E198"/>
    <mergeCell ref="F196:F198"/>
    <mergeCell ref="I196:I198"/>
    <mergeCell ref="J196:J198"/>
    <mergeCell ref="L196:L198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01"/>
  <sheetViews>
    <sheetView zoomScale="70" zoomScaleNormal="70" workbookViewId="0">
      <pane xSplit="3" ySplit="6" topLeftCell="S16" activePane="bottomRight" state="frozen"/>
      <selection pane="topRight" activeCell="D1" sqref="D1"/>
      <selection pane="bottomLeft" activeCell="A7" sqref="A7"/>
      <selection pane="bottomRight" activeCell="AF25" sqref="AE25:AF25"/>
    </sheetView>
  </sheetViews>
  <sheetFormatPr baseColWidth="10" defaultColWidth="8.83203125" defaultRowHeight="15"/>
  <cols>
    <col min="1" max="1" width="15.5" customWidth="1"/>
    <col min="2" max="2" width="10.5" customWidth="1"/>
    <col min="3" max="4" width="6.5" customWidth="1"/>
    <col min="5" max="5" width="7.33203125" customWidth="1"/>
    <col min="6" max="6" width="14.33203125" customWidth="1"/>
    <col min="7" max="7" width="7.5" customWidth="1"/>
    <col min="8" max="8" width="9.33203125" customWidth="1"/>
    <col min="9" max="9" width="7.6640625" customWidth="1"/>
    <col min="10" max="10" width="14.33203125" customWidth="1"/>
    <col min="11" max="11" width="12.6640625" customWidth="1"/>
    <col min="14" max="14" width="12.5" customWidth="1"/>
    <col min="17" max="17" width="8.83203125" style="185"/>
    <col min="18" max="18" width="9.83203125" customWidth="1"/>
    <col min="19" max="19" width="11" customWidth="1"/>
    <col min="20" max="20" width="9.5" customWidth="1"/>
    <col min="21" max="21" width="5.5" customWidth="1"/>
    <col min="23" max="23" width="12.33203125" customWidth="1"/>
    <col min="24" max="24" width="15.6640625" customWidth="1"/>
    <col min="29" max="29" width="10.5" bestFit="1" customWidth="1"/>
    <col min="30" max="30" width="18.33203125" bestFit="1" customWidth="1"/>
    <col min="31" max="31" width="10.5" bestFit="1" customWidth="1"/>
    <col min="32" max="32" width="16.83203125" bestFit="1" customWidth="1"/>
  </cols>
  <sheetData>
    <row r="1" spans="1:29" ht="18">
      <c r="A1" s="1" t="s">
        <v>21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5"/>
      <c r="N1" s="6"/>
      <c r="O1" s="5"/>
      <c r="P1" s="6"/>
      <c r="Q1" s="174"/>
      <c r="R1" s="3"/>
      <c r="Y1" t="s">
        <v>41</v>
      </c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5"/>
      <c r="P2" s="6"/>
      <c r="Q2" s="174"/>
      <c r="R2" s="7"/>
      <c r="Y2" t="s">
        <v>42</v>
      </c>
    </row>
    <row r="3" spans="1:29">
      <c r="A3" s="49" t="s">
        <v>28</v>
      </c>
      <c r="B3" s="51">
        <v>0.1</v>
      </c>
      <c r="C3" s="4">
        <f>B3+B4</f>
        <v>1.0958000000000001</v>
      </c>
      <c r="E3" s="4"/>
      <c r="F3" s="4"/>
      <c r="G3" s="4"/>
      <c r="H3" s="4"/>
      <c r="I3" s="4"/>
      <c r="J3" s="4"/>
      <c r="K3" s="4"/>
      <c r="L3" s="4"/>
      <c r="M3" s="5"/>
      <c r="N3" s="6"/>
      <c r="O3" s="5"/>
      <c r="P3" s="6"/>
      <c r="Q3" s="174"/>
      <c r="R3" s="7"/>
      <c r="Y3" t="s">
        <v>43</v>
      </c>
    </row>
    <row r="4" spans="1:29">
      <c r="A4" s="50" t="s">
        <v>27</v>
      </c>
      <c r="B4" s="52">
        <v>0.99580000000000002</v>
      </c>
      <c r="C4" s="4"/>
      <c r="D4" s="4"/>
      <c r="E4" s="4"/>
      <c r="F4" s="4"/>
      <c r="G4" s="4"/>
      <c r="H4" s="4"/>
      <c r="I4" s="4"/>
      <c r="J4" s="4"/>
      <c r="K4" s="4"/>
      <c r="L4" s="4"/>
      <c r="M4" s="5"/>
      <c r="N4" s="6"/>
      <c r="O4" s="5"/>
      <c r="P4" s="6"/>
      <c r="Q4" s="174"/>
      <c r="R4" s="7"/>
    </row>
    <row r="5" spans="1:29" ht="16" thickBot="1">
      <c r="A5" s="8"/>
      <c r="B5" s="8"/>
      <c r="C5" s="8"/>
      <c r="D5" s="9"/>
      <c r="E5" s="8"/>
      <c r="F5" s="8"/>
      <c r="G5" s="8"/>
      <c r="H5" s="9"/>
      <c r="I5" s="8"/>
      <c r="J5" s="8"/>
      <c r="K5" s="8"/>
      <c r="L5" s="8"/>
      <c r="M5" s="8"/>
      <c r="N5" s="8"/>
      <c r="O5" s="10"/>
      <c r="P5" s="11"/>
      <c r="Q5" s="175"/>
      <c r="R5" s="12"/>
      <c r="S5" s="13"/>
      <c r="T5" s="14"/>
      <c r="U5" s="12"/>
      <c r="V5" s="12"/>
      <c r="W5" s="12"/>
      <c r="X5" s="12"/>
      <c r="Y5" s="12"/>
    </row>
    <row r="6" spans="1:29" ht="16" thickBot="1">
      <c r="A6" s="73" t="s">
        <v>22</v>
      </c>
      <c r="B6" s="18"/>
      <c r="C6" s="18"/>
      <c r="D6" s="74" t="s">
        <v>29</v>
      </c>
      <c r="E6" s="16" t="s">
        <v>0</v>
      </c>
      <c r="F6" s="16" t="s">
        <v>1</v>
      </c>
      <c r="G6" s="16" t="s">
        <v>2</v>
      </c>
      <c r="H6" s="75" t="s">
        <v>30</v>
      </c>
      <c r="I6" s="16" t="s">
        <v>3</v>
      </c>
      <c r="J6" s="18" t="s">
        <v>1</v>
      </c>
      <c r="K6" s="18" t="s">
        <v>31</v>
      </c>
      <c r="L6" s="76" t="s">
        <v>4</v>
      </c>
      <c r="M6" s="77" t="s">
        <v>5</v>
      </c>
      <c r="N6" s="77" t="s">
        <v>6</v>
      </c>
      <c r="O6" s="76" t="s">
        <v>7</v>
      </c>
      <c r="P6" s="16" t="s">
        <v>8</v>
      </c>
      <c r="Q6" s="176" t="s">
        <v>9</v>
      </c>
      <c r="R6" s="77" t="s">
        <v>10</v>
      </c>
      <c r="S6" s="77" t="s">
        <v>11</v>
      </c>
      <c r="T6" s="77" t="s">
        <v>12</v>
      </c>
      <c r="U6" s="78" t="s">
        <v>13</v>
      </c>
      <c r="V6" s="79" t="s">
        <v>14</v>
      </c>
      <c r="W6" s="80" t="s">
        <v>15</v>
      </c>
      <c r="X6" s="3" t="s">
        <v>16</v>
      </c>
    </row>
    <row r="7" spans="1:29">
      <c r="A7" s="210" t="s">
        <v>35</v>
      </c>
      <c r="B7" s="213" t="s">
        <v>23</v>
      </c>
      <c r="C7" s="197" t="s">
        <v>18</v>
      </c>
      <c r="D7" s="62">
        <v>29.33978271484375</v>
      </c>
      <c r="E7" s="201">
        <f>STDEVA(D7:D9)</f>
        <v>0.23541952856837778</v>
      </c>
      <c r="F7" s="201">
        <f>AVERAGE(D7:D9)</f>
        <v>29.516227722167969</v>
      </c>
      <c r="G7" s="16">
        <f>VAR(AVERAGE(D7:D9),AVERAGE(D10:D12),AVERAGE(D13:D15),AVERAGE(D16:D18),AVERAGE(D19:D21))</f>
        <v>15.094122737858925</v>
      </c>
      <c r="H7" s="82">
        <v>27.069282531738281</v>
      </c>
      <c r="I7" s="201">
        <f>STDEVA(H7:H9)</f>
        <v>5.7739217078444566E-2</v>
      </c>
      <c r="J7" s="201">
        <f>AVERAGE(H7:H9)</f>
        <v>27.126377105712891</v>
      </c>
      <c r="K7" s="18">
        <f>VAR(AVERAGE(H7:H9),AVERAGE(H10:H12),AVERAGE(H13:H15),AVERAGE(H16:H18),AVERAGE(H19:H21))</f>
        <v>16.09376852313676</v>
      </c>
      <c r="L7" s="201">
        <f>F7-J7</f>
        <v>2.3898506164550781</v>
      </c>
      <c r="M7" s="19">
        <f>STDEVA(L7:L21)</f>
        <v>1.3207980484993631</v>
      </c>
      <c r="N7" s="20">
        <f>SQRT((POWER(M22,2)+POWER(M7,2)/5))</f>
        <v>1.4843346619043065</v>
      </c>
      <c r="O7" s="201">
        <f>L7-L22</f>
        <v>1.9099235534667969</v>
      </c>
      <c r="P7" s="201">
        <f>$C$3^(-O7)</f>
        <v>0.83968474224101242</v>
      </c>
      <c r="Q7" s="177">
        <f>AVERAGE(P7:P21)</f>
        <v>0.8937294922628134</v>
      </c>
      <c r="R7" s="21">
        <f>AVERAGE(D7:D21)-AVERAGE(H7:H21)</f>
        <v>3.4429963429768868</v>
      </c>
      <c r="S7" s="22">
        <f>R22-R7</f>
        <v>-1.627871068318683</v>
      </c>
      <c r="T7" s="21">
        <f>$C$3^(-S7)</f>
        <v>1.1605862672464917</v>
      </c>
      <c r="U7" s="23">
        <f>(R7-R22)/(N7*SQRT(5))</f>
        <v>0.49045952517148028</v>
      </c>
      <c r="V7" s="24">
        <f>TDIST(ABS(U7),4,2)</f>
        <v>0.64949621498953025</v>
      </c>
      <c r="W7" s="25">
        <f>N7/SQRT(5)</f>
        <v>0.6638146410754393</v>
      </c>
      <c r="X7" s="209" t="s">
        <v>17</v>
      </c>
      <c r="Y7" s="209"/>
      <c r="Z7" s="209"/>
      <c r="AA7" s="209"/>
      <c r="AB7" s="209"/>
      <c r="AC7" s="209"/>
    </row>
    <row r="8" spans="1:29">
      <c r="A8" s="211"/>
      <c r="B8" s="214"/>
      <c r="C8" s="198"/>
      <c r="D8" s="62">
        <v>29.425361633300781</v>
      </c>
      <c r="E8" s="202"/>
      <c r="F8" s="202"/>
      <c r="G8" s="27"/>
      <c r="H8" s="82">
        <v>27.12510871887207</v>
      </c>
      <c r="I8" s="202"/>
      <c r="J8" s="202"/>
      <c r="K8" s="29"/>
      <c r="L8" s="202"/>
      <c r="M8" s="29"/>
      <c r="N8" s="30"/>
      <c r="O8" s="202"/>
      <c r="P8" s="202"/>
      <c r="Q8" s="178"/>
      <c r="R8" s="31"/>
      <c r="S8" s="32"/>
      <c r="T8" s="32"/>
      <c r="U8" s="32"/>
      <c r="V8" s="32"/>
      <c r="W8" s="33"/>
    </row>
    <row r="9" spans="1:29" ht="16" thickBot="1">
      <c r="A9" s="211"/>
      <c r="B9" s="214"/>
      <c r="C9" s="199"/>
      <c r="D9" s="62">
        <v>29.783538818359375</v>
      </c>
      <c r="E9" s="204"/>
      <c r="F9" s="204"/>
      <c r="G9" s="27"/>
      <c r="H9" s="82">
        <v>27.18474006652832</v>
      </c>
      <c r="I9" s="204"/>
      <c r="J9" s="204"/>
      <c r="K9" s="29"/>
      <c r="L9" s="204"/>
      <c r="M9" s="27"/>
      <c r="N9" s="34"/>
      <c r="O9" s="204"/>
      <c r="P9" s="204"/>
      <c r="Q9" s="178"/>
      <c r="R9" s="31"/>
      <c r="S9" s="32"/>
      <c r="T9" s="32"/>
      <c r="U9" s="32"/>
      <c r="V9" s="32"/>
      <c r="W9" s="33"/>
    </row>
    <row r="10" spans="1:29">
      <c r="A10" s="211"/>
      <c r="B10" s="214"/>
      <c r="C10" s="208" t="s">
        <v>19</v>
      </c>
      <c r="D10" s="61">
        <v>24.734682083129883</v>
      </c>
      <c r="E10" s="201">
        <f>STDEVA(D10:D12)</f>
        <v>0.48862416113904295</v>
      </c>
      <c r="F10" s="201">
        <f>AVERAGE(D10:D12)</f>
        <v>25.29866663614909</v>
      </c>
      <c r="G10" s="27"/>
      <c r="H10" s="83">
        <v>20.479328155517578</v>
      </c>
      <c r="I10" s="201">
        <f>STDEVA(H10:H12)</f>
        <v>0.59763979520377031</v>
      </c>
      <c r="J10" s="201">
        <f>AVERAGE(H10:H12)</f>
        <v>21.16924222310384</v>
      </c>
      <c r="K10" s="29"/>
      <c r="L10" s="201">
        <f>F10-J10</f>
        <v>4.1294244130452498</v>
      </c>
      <c r="M10" s="29"/>
      <c r="N10" s="26"/>
      <c r="O10" s="201">
        <f>L10-L25</f>
        <v>1.489904403686527</v>
      </c>
      <c r="P10" s="201">
        <f>$C$3^(-O10)</f>
        <v>0.8725778149590433</v>
      </c>
      <c r="Q10" s="181"/>
      <c r="R10" s="31"/>
      <c r="S10" s="32"/>
      <c r="T10" s="32"/>
      <c r="U10" s="32"/>
      <c r="V10" s="32"/>
      <c r="W10" s="33"/>
    </row>
    <row r="11" spans="1:29">
      <c r="A11" s="211"/>
      <c r="B11" s="214"/>
      <c r="C11" s="198"/>
      <c r="D11" s="61">
        <v>25.594610214233398</v>
      </c>
      <c r="E11" s="202"/>
      <c r="F11" s="202"/>
      <c r="G11" s="27"/>
      <c r="H11" s="83">
        <v>21.500514984130859</v>
      </c>
      <c r="I11" s="202"/>
      <c r="J11" s="202"/>
      <c r="K11" s="29"/>
      <c r="L11" s="202"/>
      <c r="M11" s="29"/>
      <c r="N11" s="26"/>
      <c r="O11" s="202"/>
      <c r="P11" s="202"/>
      <c r="Q11" s="178"/>
      <c r="R11" s="31"/>
      <c r="S11" s="32"/>
      <c r="T11" s="32"/>
      <c r="U11" s="32"/>
      <c r="V11" s="32"/>
      <c r="W11" s="33"/>
    </row>
    <row r="12" spans="1:29" ht="16" thickBot="1">
      <c r="A12" s="211"/>
      <c r="B12" s="214"/>
      <c r="C12" s="200"/>
      <c r="D12" s="61">
        <v>25.566707611083984</v>
      </c>
      <c r="E12" s="204"/>
      <c r="F12" s="204"/>
      <c r="G12" s="27"/>
      <c r="H12" s="83">
        <v>21.527883529663086</v>
      </c>
      <c r="I12" s="204"/>
      <c r="J12" s="204"/>
      <c r="K12" s="29"/>
      <c r="L12" s="204"/>
      <c r="M12" s="27"/>
      <c r="N12" s="36"/>
      <c r="O12" s="204"/>
      <c r="P12" s="204"/>
      <c r="Q12" s="178"/>
      <c r="R12" s="31"/>
      <c r="S12" s="32"/>
      <c r="T12" s="32"/>
      <c r="U12" s="32"/>
      <c r="V12" s="32"/>
      <c r="W12" s="33"/>
    </row>
    <row r="13" spans="1:29">
      <c r="A13" s="211"/>
      <c r="B13" s="214"/>
      <c r="C13" s="197" t="s">
        <v>20</v>
      </c>
      <c r="D13" s="62">
        <v>30.915628433227539</v>
      </c>
      <c r="E13" s="201">
        <f>STDEVA(D13:D15)</f>
        <v>0.23960834773060852</v>
      </c>
      <c r="F13" s="201">
        <f>AVERAGE(D13:D15)</f>
        <v>30.958175659179688</v>
      </c>
      <c r="G13" s="27"/>
      <c r="H13" s="82">
        <v>27.816848754882812</v>
      </c>
      <c r="I13" s="201">
        <f>STDEVA(H13:H15)</f>
        <v>0.21464741637798684</v>
      </c>
      <c r="J13" s="201">
        <f>AVERAGE(H13:H20)</f>
        <v>29.593708515167236</v>
      </c>
      <c r="K13" s="29"/>
      <c r="L13" s="201">
        <f>F13-J13</f>
        <v>1.3644671440124512</v>
      </c>
      <c r="M13" s="29"/>
      <c r="N13" s="26"/>
      <c r="O13" s="201">
        <f>L13-L28</f>
        <v>1.1670921643575056</v>
      </c>
      <c r="P13" s="201">
        <f>$C$3^(-O13)</f>
        <v>0.89873140051322664</v>
      </c>
      <c r="Q13" s="181"/>
      <c r="R13" s="31"/>
      <c r="S13" s="32"/>
      <c r="T13" s="32"/>
      <c r="U13" s="32"/>
      <c r="V13" s="32"/>
      <c r="W13" s="33"/>
    </row>
    <row r="14" spans="1:29">
      <c r="A14" s="211"/>
      <c r="B14" s="214"/>
      <c r="C14" s="198"/>
      <c r="D14" s="62">
        <v>31.216207504272461</v>
      </c>
      <c r="E14" s="202"/>
      <c r="F14" s="202"/>
      <c r="G14" s="27"/>
      <c r="H14" s="82">
        <v>27.909461975097656</v>
      </c>
      <c r="I14" s="202"/>
      <c r="J14" s="202"/>
      <c r="K14" s="28"/>
      <c r="L14" s="202"/>
      <c r="M14" s="29"/>
      <c r="N14" s="26"/>
      <c r="O14" s="202"/>
      <c r="P14" s="202"/>
      <c r="Q14" s="178"/>
      <c r="R14" s="31"/>
      <c r="S14" s="32"/>
      <c r="T14" s="32"/>
      <c r="U14" s="32"/>
      <c r="V14" s="32"/>
      <c r="W14" s="33"/>
    </row>
    <row r="15" spans="1:29" ht="16" thickBot="1">
      <c r="A15" s="211"/>
      <c r="B15" s="214"/>
      <c r="C15" s="200"/>
      <c r="D15" s="62">
        <v>30.742691040039062</v>
      </c>
      <c r="E15" s="204"/>
      <c r="F15" s="204"/>
      <c r="G15" s="27"/>
      <c r="H15" s="82">
        <v>27.500129699707031</v>
      </c>
      <c r="I15" s="204"/>
      <c r="J15" s="204"/>
      <c r="K15" s="28"/>
      <c r="L15" s="204"/>
      <c r="M15" s="29"/>
      <c r="N15" s="26"/>
      <c r="O15" s="204"/>
      <c r="P15" s="204"/>
      <c r="Q15" s="178"/>
      <c r="R15" s="31"/>
      <c r="S15" s="32"/>
      <c r="T15" s="32"/>
      <c r="U15" s="32"/>
      <c r="V15" s="32"/>
      <c r="W15" s="33"/>
    </row>
    <row r="16" spans="1:29">
      <c r="A16" s="211"/>
      <c r="B16" s="214"/>
      <c r="C16" s="197" t="s">
        <v>25</v>
      </c>
      <c r="D16" s="62">
        <v>34.850559234619141</v>
      </c>
      <c r="E16" s="201">
        <f>STDEVA(D16:D18)</f>
        <v>1.0300323169310712</v>
      </c>
      <c r="F16" s="201">
        <f>AVERAGE(D16:D18)</f>
        <v>34.533293406168617</v>
      </c>
      <c r="G16" s="27"/>
      <c r="H16" s="82">
        <v>29.735637664794922</v>
      </c>
      <c r="I16" s="201">
        <f>STDEVA(H16:H18)</f>
        <v>0.15048733844593645</v>
      </c>
      <c r="J16" s="201">
        <f>AVERAGE(H16:H18)</f>
        <v>29.902704238891602</v>
      </c>
      <c r="K16" s="28"/>
      <c r="L16" s="201">
        <f>F16-J16</f>
        <v>4.6305891672770159</v>
      </c>
      <c r="M16" s="29"/>
      <c r="N16" s="26"/>
      <c r="O16" s="201">
        <f>L16-L31</f>
        <v>1.941612879435219</v>
      </c>
      <c r="P16" s="201">
        <f t="shared" ref="P16" si="0">$C$3^(-O16)</f>
        <v>0.83725394738808057</v>
      </c>
      <c r="Q16" s="178"/>
      <c r="R16" s="31"/>
      <c r="S16" s="32"/>
      <c r="T16" s="32"/>
      <c r="U16" s="32"/>
      <c r="V16" s="32"/>
      <c r="W16" s="33"/>
    </row>
    <row r="17" spans="1:32">
      <c r="A17" s="211"/>
      <c r="B17" s="214"/>
      <c r="C17" s="198"/>
      <c r="D17" s="62">
        <v>33.381950378417969</v>
      </c>
      <c r="E17" s="202"/>
      <c r="F17" s="202"/>
      <c r="G17" s="27"/>
      <c r="H17" s="82">
        <v>30.027626037597656</v>
      </c>
      <c r="I17" s="202"/>
      <c r="J17" s="202"/>
      <c r="K17" s="28"/>
      <c r="L17" s="202"/>
      <c r="M17" s="29"/>
      <c r="N17" s="26"/>
      <c r="O17" s="202"/>
      <c r="P17" s="202"/>
      <c r="Q17" s="178"/>
      <c r="R17" s="31"/>
      <c r="S17" s="32"/>
      <c r="T17" s="32"/>
      <c r="U17" s="32"/>
      <c r="V17" s="32"/>
      <c r="W17" s="33"/>
    </row>
    <row r="18" spans="1:32" ht="16" thickBot="1">
      <c r="A18" s="211"/>
      <c r="B18" s="214"/>
      <c r="C18" s="200"/>
      <c r="D18" s="62">
        <v>35.36737060546875</v>
      </c>
      <c r="E18" s="204"/>
      <c r="F18" s="204"/>
      <c r="G18" s="27"/>
      <c r="H18" s="82">
        <v>29.944849014282227</v>
      </c>
      <c r="I18" s="204"/>
      <c r="J18" s="204"/>
      <c r="K18" s="28"/>
      <c r="L18" s="204"/>
      <c r="M18" s="29"/>
      <c r="N18" s="26"/>
      <c r="O18" s="204"/>
      <c r="P18" s="204"/>
      <c r="Q18" s="178"/>
      <c r="R18" s="31"/>
      <c r="S18" s="32"/>
      <c r="T18" s="32"/>
      <c r="U18" s="32"/>
      <c r="V18" s="32"/>
      <c r="W18" s="33"/>
    </row>
    <row r="19" spans="1:32">
      <c r="A19" s="211"/>
      <c r="B19" s="214"/>
      <c r="C19" s="197" t="s">
        <v>26</v>
      </c>
      <c r="D19" s="62">
        <v>34.973628997802734</v>
      </c>
      <c r="E19" s="201">
        <f>STDEVA(D19:D21)</f>
        <v>0.55169502707850604</v>
      </c>
      <c r="F19" s="201">
        <f>AVERAGE(D19:D21)</f>
        <v>34.631057739257812</v>
      </c>
      <c r="G19" s="27"/>
      <c r="H19" s="82">
        <v>31.952594757080078</v>
      </c>
      <c r="I19" s="201">
        <f>STDEVA(H19:H21)</f>
        <v>0.22213893658278536</v>
      </c>
      <c r="J19" s="201">
        <f>AVERAGE(H19:H21)</f>
        <v>31.78196907043457</v>
      </c>
      <c r="K19" s="28"/>
      <c r="L19" s="201">
        <f>F19-J19</f>
        <v>2.8490886688232422</v>
      </c>
      <c r="M19" s="29"/>
      <c r="N19" s="26"/>
      <c r="O19" s="201">
        <f>L19-L34</f>
        <v>-0.22073936462402344</v>
      </c>
      <c r="P19" s="201">
        <f t="shared" ref="P19" si="1">$C$3^(-O19)</f>
        <v>1.020399556212704</v>
      </c>
      <c r="Q19" s="178"/>
      <c r="R19" s="31"/>
      <c r="S19" s="32"/>
      <c r="T19" s="32"/>
      <c r="U19" s="32"/>
      <c r="V19" s="32"/>
      <c r="W19" s="33"/>
    </row>
    <row r="20" spans="1:32">
      <c r="A20" s="211"/>
      <c r="B20" s="214"/>
      <c r="C20" s="198"/>
      <c r="D20" s="62">
        <v>34.924907684326172</v>
      </c>
      <c r="E20" s="202"/>
      <c r="F20" s="202"/>
      <c r="G20" s="27"/>
      <c r="H20" s="82">
        <v>31.862520217895508</v>
      </c>
      <c r="I20" s="202"/>
      <c r="J20" s="202"/>
      <c r="K20" s="28"/>
      <c r="L20" s="202"/>
      <c r="M20" s="29"/>
      <c r="N20" s="26"/>
      <c r="O20" s="202"/>
      <c r="P20" s="202"/>
      <c r="Q20" s="178"/>
      <c r="R20" s="31"/>
      <c r="S20" s="32"/>
      <c r="T20" s="32"/>
      <c r="U20" s="32"/>
      <c r="V20" s="32"/>
      <c r="W20" s="33"/>
    </row>
    <row r="21" spans="1:32" ht="16" thickBot="1">
      <c r="A21" s="211"/>
      <c r="B21" s="214"/>
      <c r="C21" s="200"/>
      <c r="D21" s="62">
        <v>33.994636535644531</v>
      </c>
      <c r="E21" s="204"/>
      <c r="F21" s="204"/>
      <c r="G21" s="27"/>
      <c r="H21" s="82">
        <v>31.530792236328125</v>
      </c>
      <c r="I21" s="204"/>
      <c r="J21" s="204"/>
      <c r="K21" s="37"/>
      <c r="L21" s="204"/>
      <c r="M21" s="38"/>
      <c r="N21" s="39"/>
      <c r="O21" s="204"/>
      <c r="P21" s="204"/>
      <c r="Q21" s="182"/>
      <c r="R21" s="40"/>
      <c r="S21" s="41"/>
      <c r="T21" s="41"/>
      <c r="U21" s="41"/>
      <c r="V21" s="41"/>
      <c r="W21" s="42"/>
    </row>
    <row r="22" spans="1:32">
      <c r="A22" s="211"/>
      <c r="B22" s="215" t="s">
        <v>24</v>
      </c>
      <c r="C22" s="197" t="s">
        <v>18</v>
      </c>
      <c r="D22" s="62">
        <v>29.946039199829102</v>
      </c>
      <c r="E22" s="201">
        <f>STDEVA(D22:D24)</f>
        <v>0.15499738175978911</v>
      </c>
      <c r="F22" s="201">
        <f>AVERAGE(D22:D24)</f>
        <v>30.069566090901692</v>
      </c>
      <c r="G22" s="15">
        <f>VAR(AVERAGE(D22:D24),AVERAGE(D25:D27),AVERAGE(D28:D30),AVERAGE(D31:D33),AVERAGE(D34:D36))</f>
        <v>0.49044760853062719</v>
      </c>
      <c r="H22" s="82">
        <v>29.262538909912109</v>
      </c>
      <c r="I22" s="201">
        <f>STDEVA(H22:H24)</f>
        <v>0.39708865293620121</v>
      </c>
      <c r="J22" s="197">
        <f>AVERAGE(H22:H24)</f>
        <v>29.58963902791341</v>
      </c>
      <c r="K22" s="17">
        <f>VAR(AVERAGE(H22:H24),AVERAGE(H25:H27),AVERAGE(H28:H30),AVERAGE(H31:H33),AVERAGE(H34:H36))</f>
        <v>2.8192289140672475</v>
      </c>
      <c r="L22" s="197">
        <f>F22-J22</f>
        <v>0.47992706298828125</v>
      </c>
      <c r="M22" s="43">
        <f>STDEVA(L22:L36)</f>
        <v>1.361744429599999</v>
      </c>
      <c r="N22" s="44"/>
      <c r="O22" s="45"/>
      <c r="P22" s="46"/>
      <c r="Q22" s="183"/>
      <c r="R22" s="35">
        <f>AVERAGE(D22:D36)-AVERAGE(H22:H36)</f>
        <v>1.8151252746582038</v>
      </c>
      <c r="S22" s="45"/>
      <c r="T22" s="45"/>
      <c r="U22" s="45"/>
      <c r="V22" s="45"/>
      <c r="W22" s="84"/>
    </row>
    <row r="23" spans="1:32">
      <c r="A23" s="211"/>
      <c r="B23" s="214"/>
      <c r="C23" s="198"/>
      <c r="D23" s="62">
        <v>30.019168853759766</v>
      </c>
      <c r="E23" s="202"/>
      <c r="F23" s="202"/>
      <c r="G23" s="27"/>
      <c r="H23" s="82">
        <v>30.031457901000977</v>
      </c>
      <c r="I23" s="202"/>
      <c r="J23" s="198"/>
      <c r="K23" s="28"/>
      <c r="L23" s="198"/>
      <c r="M23" s="47"/>
      <c r="N23" s="30"/>
      <c r="O23" s="45"/>
      <c r="P23" s="46"/>
      <c r="Q23" s="183"/>
      <c r="R23" s="31"/>
      <c r="S23" s="45"/>
      <c r="T23" s="45"/>
      <c r="U23" s="45"/>
      <c r="V23" s="45"/>
      <c r="W23" s="84"/>
    </row>
    <row r="24" spans="1:32" ht="16" thickBot="1">
      <c r="A24" s="211"/>
      <c r="B24" s="214"/>
      <c r="C24" s="199"/>
      <c r="D24" s="62">
        <v>30.243490219116211</v>
      </c>
      <c r="E24" s="204"/>
      <c r="F24" s="204"/>
      <c r="G24" s="27"/>
      <c r="H24" s="82">
        <v>29.474920272827148</v>
      </c>
      <c r="I24" s="204"/>
      <c r="J24" s="199"/>
      <c r="K24" s="28"/>
      <c r="L24" s="199"/>
      <c r="M24" s="48"/>
      <c r="N24" s="34"/>
      <c r="O24" s="45"/>
      <c r="P24" s="46"/>
      <c r="Q24" s="183"/>
      <c r="R24" s="31"/>
      <c r="S24" s="45"/>
      <c r="T24" s="45"/>
      <c r="U24" s="45"/>
      <c r="V24" s="45"/>
      <c r="W24" s="84"/>
    </row>
    <row r="25" spans="1:32" ht="16" thickBot="1">
      <c r="A25" s="211"/>
      <c r="B25" s="214"/>
      <c r="C25" s="208" t="s">
        <v>19</v>
      </c>
      <c r="D25" s="62">
        <v>30.009250640869141</v>
      </c>
      <c r="E25" s="201">
        <f>STDEVA(D25:D27)</f>
        <v>1.0429680161146464</v>
      </c>
      <c r="F25" s="201">
        <f>AVERAGE(D25:D27)</f>
        <v>28.813197453816731</v>
      </c>
      <c r="G25" s="27"/>
      <c r="H25" s="82">
        <v>26.089553833007812</v>
      </c>
      <c r="I25" s="201">
        <f>STDEVA(H25:H27)</f>
        <v>0.11098908024225923</v>
      </c>
      <c r="J25" s="197">
        <f>AVERAGE(H25:H27)</f>
        <v>26.173677444458008</v>
      </c>
      <c r="K25" s="28"/>
      <c r="L25" s="197">
        <f t="shared" ref="L25" si="2">F25-J25</f>
        <v>2.6395200093587228</v>
      </c>
      <c r="M25" s="47"/>
      <c r="N25" s="30"/>
      <c r="O25" s="45"/>
      <c r="P25" s="46"/>
      <c r="Q25" s="183"/>
      <c r="R25" s="31"/>
      <c r="S25" s="45"/>
      <c r="T25" s="45"/>
      <c r="U25" s="45"/>
      <c r="V25" s="45"/>
      <c r="W25" s="84"/>
      <c r="AD25" t="s">
        <v>46</v>
      </c>
      <c r="AE25" t="s">
        <v>47</v>
      </c>
      <c r="AF25" t="s">
        <v>48</v>
      </c>
    </row>
    <row r="26" spans="1:32" ht="16" thickBot="1">
      <c r="A26" s="211"/>
      <c r="B26" s="214"/>
      <c r="C26" s="198"/>
      <c r="D26" s="62">
        <v>28.337133407592773</v>
      </c>
      <c r="E26" s="202"/>
      <c r="F26" s="202"/>
      <c r="G26" s="27"/>
      <c r="H26" s="82">
        <v>26.132007598876953</v>
      </c>
      <c r="I26" s="202"/>
      <c r="J26" s="198"/>
      <c r="K26" s="28"/>
      <c r="L26" s="198"/>
      <c r="M26" s="47"/>
      <c r="N26" s="30"/>
      <c r="O26" s="45">
        <f>LOG(P7,2)</f>
        <v>-0.25208032196684188</v>
      </c>
      <c r="P26" s="46"/>
      <c r="Q26" s="183"/>
      <c r="R26" s="31"/>
      <c r="S26" s="45"/>
      <c r="T26" s="45"/>
      <c r="U26" s="45"/>
      <c r="V26" s="45"/>
      <c r="W26" s="84"/>
      <c r="AC26" t="s">
        <v>44</v>
      </c>
      <c r="AD26" t="s">
        <v>41</v>
      </c>
      <c r="AE26" s="177">
        <v>0.8937294922628134</v>
      </c>
      <c r="AF26">
        <f>LOG(AE26,2)</f>
        <v>-0.16208986216512389</v>
      </c>
    </row>
    <row r="27" spans="1:32" ht="16" thickBot="1">
      <c r="A27" s="211"/>
      <c r="B27" s="214"/>
      <c r="C27" s="200"/>
      <c r="D27" s="62">
        <v>28.093208312988281</v>
      </c>
      <c r="E27" s="204"/>
      <c r="F27" s="204"/>
      <c r="G27" s="27"/>
      <c r="H27" s="82">
        <v>26.299470901489258</v>
      </c>
      <c r="I27" s="204"/>
      <c r="J27" s="199"/>
      <c r="K27" s="28"/>
      <c r="L27" s="199"/>
      <c r="M27" s="48"/>
      <c r="N27" s="34"/>
      <c r="O27" s="45"/>
      <c r="P27" s="46"/>
      <c r="Q27" s="183"/>
      <c r="R27" s="31"/>
      <c r="S27" s="45"/>
      <c r="T27" s="45"/>
      <c r="U27" s="45"/>
      <c r="V27" s="45"/>
      <c r="W27" s="84"/>
      <c r="AC27" t="s">
        <v>44</v>
      </c>
      <c r="AD27" t="s">
        <v>42</v>
      </c>
      <c r="AE27" s="177">
        <v>1.1258539304095292</v>
      </c>
      <c r="AF27">
        <f t="shared" ref="AF27:AF31" si="3">LOG(AE27,2)</f>
        <v>0.1710196626369401</v>
      </c>
    </row>
    <row r="28" spans="1:32" ht="16" thickBot="1">
      <c r="A28" s="211"/>
      <c r="B28" s="214"/>
      <c r="C28" s="197" t="s">
        <v>20</v>
      </c>
      <c r="D28" s="62">
        <v>29.905950546264648</v>
      </c>
      <c r="E28" s="201">
        <f>STDEVA(D28:D30)</f>
        <v>0.21991338384222509</v>
      </c>
      <c r="F28" s="201">
        <f>AVERAGE(D28:D30)</f>
        <v>30.039422353108723</v>
      </c>
      <c r="G28" s="27"/>
      <c r="H28" s="82">
        <v>29.938608169555664</v>
      </c>
      <c r="I28" s="201">
        <f>STDEVA(H28:H30)</f>
        <v>0.4132646334089804</v>
      </c>
      <c r="J28" s="197">
        <f>AVERAGE(H28:H30)</f>
        <v>29.842047373453777</v>
      </c>
      <c r="K28" s="28"/>
      <c r="L28" s="197">
        <f t="shared" ref="L28" si="4">F28-J28</f>
        <v>0.19737497965494555</v>
      </c>
      <c r="M28" s="47"/>
      <c r="N28" s="30"/>
      <c r="O28" s="45"/>
      <c r="P28" s="46"/>
      <c r="Q28" s="183"/>
      <c r="R28" s="31"/>
      <c r="S28" s="45"/>
      <c r="T28" s="45"/>
      <c r="U28" s="45"/>
      <c r="V28" s="45"/>
      <c r="W28" s="84"/>
      <c r="AC28" t="s">
        <v>44</v>
      </c>
      <c r="AD28" t="s">
        <v>43</v>
      </c>
      <c r="AE28" s="177">
        <v>1.0023889839984352</v>
      </c>
      <c r="AF28">
        <f t="shared" si="3"/>
        <v>3.4424650056951193E-3</v>
      </c>
    </row>
    <row r="29" spans="1:32" ht="16" thickBot="1">
      <c r="A29" s="211"/>
      <c r="B29" s="214"/>
      <c r="C29" s="198"/>
      <c r="D29" s="62">
        <v>30.293243408203125</v>
      </c>
      <c r="E29" s="202"/>
      <c r="F29" s="202"/>
      <c r="G29" s="27"/>
      <c r="H29" s="82">
        <v>30.198482513427734</v>
      </c>
      <c r="I29" s="202"/>
      <c r="J29" s="198"/>
      <c r="K29" s="28"/>
      <c r="L29" s="198"/>
      <c r="M29" s="47"/>
      <c r="N29" s="30"/>
      <c r="O29" s="45"/>
      <c r="P29" s="46"/>
      <c r="Q29" s="183"/>
      <c r="R29" s="31"/>
      <c r="S29" s="45"/>
      <c r="T29" s="45"/>
      <c r="U29" s="45"/>
      <c r="V29" s="45"/>
      <c r="W29" s="84"/>
      <c r="AC29" t="s">
        <v>45</v>
      </c>
      <c r="AD29" t="s">
        <v>41</v>
      </c>
      <c r="AE29" s="177">
        <v>0.85023587903716868</v>
      </c>
      <c r="AF29">
        <f t="shared" si="3"/>
        <v>-0.23406495445083136</v>
      </c>
    </row>
    <row r="30" spans="1:32" ht="16" thickBot="1">
      <c r="A30" s="211"/>
      <c r="B30" s="214"/>
      <c r="C30" s="200"/>
      <c r="D30" s="62">
        <v>29.919073104858398</v>
      </c>
      <c r="E30" s="204"/>
      <c r="F30" s="204"/>
      <c r="G30" s="27"/>
      <c r="H30" s="82">
        <v>29.38905143737793</v>
      </c>
      <c r="I30" s="204"/>
      <c r="J30" s="199"/>
      <c r="K30" s="28"/>
      <c r="L30" s="199"/>
      <c r="M30" s="47"/>
      <c r="N30" s="30"/>
      <c r="O30" s="45"/>
      <c r="P30" s="46"/>
      <c r="Q30" s="183"/>
      <c r="R30" s="31"/>
      <c r="S30" s="45"/>
      <c r="T30" s="45"/>
      <c r="U30" s="45"/>
      <c r="V30" s="45"/>
      <c r="W30" s="84"/>
      <c r="AC30" t="s">
        <v>45</v>
      </c>
      <c r="AD30" t="s">
        <v>42</v>
      </c>
      <c r="AE30" s="177">
        <v>0.81349159001636329</v>
      </c>
      <c r="AF30">
        <f t="shared" si="3"/>
        <v>-0.29780066368458435</v>
      </c>
    </row>
    <row r="31" spans="1:32">
      <c r="A31" s="211"/>
      <c r="B31" s="214"/>
      <c r="C31" s="197" t="s">
        <v>25</v>
      </c>
      <c r="D31" s="62">
        <v>29.047918319702148</v>
      </c>
      <c r="E31" s="201">
        <f>STDEVA(D31:D33)</f>
        <v>0.32595897301729942</v>
      </c>
      <c r="F31" s="201">
        <f>AVERAGE(D31:D33)</f>
        <v>29.341560363769531</v>
      </c>
      <c r="G31" s="27"/>
      <c r="H31" s="82">
        <v>26.666158676147461</v>
      </c>
      <c r="I31" s="201">
        <f>STDEVA(H31:H33)</f>
        <v>2.8317178265529288E-2</v>
      </c>
      <c r="J31" s="197">
        <f>AVERAGE(H31:H33)</f>
        <v>26.652584075927734</v>
      </c>
      <c r="K31" s="28"/>
      <c r="L31" s="197">
        <f t="shared" ref="L31" si="5">F31-J31</f>
        <v>2.6889762878417969</v>
      </c>
      <c r="M31" s="47"/>
      <c r="N31" s="30"/>
      <c r="O31" s="45"/>
      <c r="P31" s="46"/>
      <c r="Q31" s="183"/>
      <c r="R31" s="31"/>
      <c r="S31" s="45"/>
      <c r="T31" s="45"/>
      <c r="U31" s="45"/>
      <c r="V31" s="45"/>
      <c r="W31" s="84"/>
      <c r="AC31" t="s">
        <v>45</v>
      </c>
      <c r="AD31" t="s">
        <v>43</v>
      </c>
      <c r="AE31" s="177">
        <v>3.8655243248159707</v>
      </c>
      <c r="AF31">
        <f t="shared" si="3"/>
        <v>1.9506641164805709</v>
      </c>
    </row>
    <row r="32" spans="1:32">
      <c r="A32" s="211"/>
      <c r="B32" s="214"/>
      <c r="C32" s="198"/>
      <c r="D32" s="62">
        <v>29.692293167114258</v>
      </c>
      <c r="E32" s="202"/>
      <c r="F32" s="202"/>
      <c r="G32" s="27"/>
      <c r="H32" s="82">
        <v>26.671558380126953</v>
      </c>
      <c r="I32" s="202"/>
      <c r="J32" s="198"/>
      <c r="K32" s="28"/>
      <c r="L32" s="198"/>
      <c r="M32" s="47"/>
      <c r="N32" s="30"/>
      <c r="O32" s="45"/>
      <c r="P32" s="46"/>
      <c r="Q32" s="183"/>
      <c r="R32" s="31"/>
      <c r="S32" s="45"/>
      <c r="T32" s="45"/>
      <c r="U32" s="45"/>
      <c r="V32" s="45"/>
      <c r="W32" s="84"/>
    </row>
    <row r="33" spans="1:29" ht="16" thickBot="1">
      <c r="A33" s="211"/>
      <c r="B33" s="214"/>
      <c r="C33" s="200"/>
      <c r="D33" s="62">
        <v>29.284469604492188</v>
      </c>
      <c r="E33" s="204"/>
      <c r="F33" s="204"/>
      <c r="G33" s="27"/>
      <c r="H33" s="82">
        <v>26.620035171508789</v>
      </c>
      <c r="I33" s="204"/>
      <c r="J33" s="199"/>
      <c r="K33" s="28"/>
      <c r="L33" s="199"/>
      <c r="M33" s="47"/>
      <c r="N33" s="30"/>
      <c r="O33" s="45"/>
      <c r="P33" s="46"/>
      <c r="Q33" s="183"/>
      <c r="R33" s="31"/>
      <c r="S33" s="45"/>
      <c r="T33" s="45"/>
      <c r="U33" s="45"/>
      <c r="V33" s="45"/>
      <c r="W33" s="84"/>
    </row>
    <row r="34" spans="1:29">
      <c r="A34" s="211"/>
      <c r="B34" s="214"/>
      <c r="C34" s="197" t="s">
        <v>26</v>
      </c>
      <c r="D34" s="62">
        <v>30.510578155517578</v>
      </c>
      <c r="E34" s="201">
        <f>STDEVA(D34:D36)</f>
        <v>0.29225328412336016</v>
      </c>
      <c r="F34" s="201">
        <f>AVERAGE(D34:D36)</f>
        <v>30.606968561808269</v>
      </c>
      <c r="G34" s="27"/>
      <c r="H34" s="82">
        <v>27.379415512084961</v>
      </c>
      <c r="I34" s="201">
        <f>STDEVA(H34:H36)</f>
        <v>0.21308021972390193</v>
      </c>
      <c r="J34" s="197">
        <f>AVERAGE(H34:H36)</f>
        <v>27.537140528361004</v>
      </c>
      <c r="K34" s="28"/>
      <c r="L34" s="197">
        <f t="shared" ref="L34" si="6">F34-J34</f>
        <v>3.0698280334472656</v>
      </c>
      <c r="M34" s="47"/>
      <c r="N34" s="30"/>
      <c r="O34" s="45"/>
      <c r="P34" s="46"/>
      <c r="Q34" s="183"/>
      <c r="R34" s="31"/>
      <c r="S34" s="45"/>
      <c r="T34" s="45"/>
      <c r="U34" s="45"/>
      <c r="V34" s="45"/>
      <c r="W34" s="84"/>
    </row>
    <row r="35" spans="1:29">
      <c r="A35" s="211"/>
      <c r="B35" s="214"/>
      <c r="C35" s="198"/>
      <c r="D35" s="62">
        <v>30.375085830688477</v>
      </c>
      <c r="E35" s="202"/>
      <c r="F35" s="202"/>
      <c r="G35" s="27"/>
      <c r="H35" s="82">
        <v>27.779542922973633</v>
      </c>
      <c r="I35" s="202"/>
      <c r="J35" s="198"/>
      <c r="K35" s="28"/>
      <c r="L35" s="198"/>
      <c r="M35" s="47"/>
      <c r="N35" s="30"/>
      <c r="O35" s="45"/>
      <c r="P35" s="46"/>
      <c r="Q35" s="183"/>
      <c r="R35" s="31"/>
      <c r="S35" s="45"/>
      <c r="T35" s="45"/>
      <c r="U35" s="45"/>
      <c r="V35" s="45"/>
      <c r="W35" s="84"/>
    </row>
    <row r="36" spans="1:29">
      <c r="A36" s="228"/>
      <c r="B36" s="229"/>
      <c r="C36" s="199"/>
      <c r="D36" s="62">
        <v>30.93524169921875</v>
      </c>
      <c r="E36" s="204"/>
      <c r="F36" s="204"/>
      <c r="G36" s="53"/>
      <c r="H36" s="82">
        <v>27.452463150024414</v>
      </c>
      <c r="I36" s="204"/>
      <c r="J36" s="199"/>
      <c r="K36" s="54"/>
      <c r="L36" s="199"/>
      <c r="M36" s="55"/>
      <c r="N36" s="56"/>
      <c r="O36" s="57"/>
      <c r="P36" s="58"/>
      <c r="Q36" s="184"/>
      <c r="R36" s="59"/>
      <c r="S36" s="57"/>
      <c r="T36" s="57"/>
      <c r="U36" s="57"/>
      <c r="V36" s="57"/>
      <c r="W36" s="85"/>
    </row>
    <row r="39" spans="1:29" ht="16" thickBot="1"/>
    <row r="40" spans="1:29">
      <c r="A40" s="210" t="s">
        <v>40</v>
      </c>
      <c r="B40" s="213" t="s">
        <v>23</v>
      </c>
      <c r="C40" s="197" t="s">
        <v>18</v>
      </c>
      <c r="D40" s="62">
        <v>30.965976715087891</v>
      </c>
      <c r="E40" s="201">
        <f>STDEVA(D40:D42)</f>
        <v>0.62463096391107331</v>
      </c>
      <c r="F40" s="201">
        <f>AVERAGE(D40:D42)</f>
        <v>30.245892842610676</v>
      </c>
      <c r="G40" s="16">
        <f>VAR(AVERAGE(D40:D42),AVERAGE(D43:D45),AVERAGE(D46:D48),AVERAGE(D49:D51),AVERAGE(D52:D54))</f>
        <v>0.81377766648082506</v>
      </c>
      <c r="H40" s="82">
        <v>27.614099502563477</v>
      </c>
      <c r="I40" s="201">
        <f>STDEVA(H40:H42)</f>
        <v>0.11812053003657283</v>
      </c>
      <c r="J40" s="201">
        <f>AVERAGE(H40:H42)</f>
        <v>27.705385208129883</v>
      </c>
      <c r="K40" s="18">
        <f>VAR(AVERAGE(H40:H42),AVERAGE(H43:H45),AVERAGE(H46:H48),AVERAGE(H49:H51),AVERAGE(H52:H54))</f>
        <v>6.2109020449824168</v>
      </c>
      <c r="L40" s="201">
        <f>F40-J40</f>
        <v>2.5405076344807931</v>
      </c>
      <c r="M40" s="19">
        <f>STDEVA(L40:L54)</f>
        <v>1.9010254009191287</v>
      </c>
      <c r="N40" s="20">
        <f>SQRT((POWER(M55,2)+POWER(M40,2)/5))</f>
        <v>2.7867848302156366</v>
      </c>
      <c r="O40" s="201">
        <f>L40-L55</f>
        <v>-1.53868802388509</v>
      </c>
      <c r="P40" s="201">
        <f>$C$3^(-O40)</f>
        <v>1.1511557032159634</v>
      </c>
      <c r="Q40" s="177">
        <f>AVERAGE(P40:P54)</f>
        <v>1.1258539304095292</v>
      </c>
      <c r="R40" s="21">
        <f>AVERAGE(D40:D54)-AVERAGE(H40:H54)</f>
        <v>1.7909559885660791</v>
      </c>
      <c r="S40" s="22">
        <f>R55-R40</f>
        <v>0.29920845031738708</v>
      </c>
      <c r="T40" s="21">
        <f>$C$3^(-S40)</f>
        <v>0.97299825291868058</v>
      </c>
      <c r="U40" s="23">
        <f>(R40-R55)/(N40*SQRT(5))</f>
        <v>-4.8015937728516776E-2</v>
      </c>
      <c r="V40" s="24">
        <f>TDIST(ABS(U40),4,2)</f>
        <v>0.96400533346022987</v>
      </c>
      <c r="W40" s="25">
        <f>N40/SQRT(5)</f>
        <v>1.2462880638054745</v>
      </c>
      <c r="X40" s="209" t="s">
        <v>17</v>
      </c>
      <c r="Y40" s="209"/>
      <c r="Z40" s="209"/>
      <c r="AA40" s="209"/>
      <c r="AB40" s="209"/>
      <c r="AC40" s="209"/>
    </row>
    <row r="41" spans="1:29">
      <c r="A41" s="211"/>
      <c r="B41" s="214"/>
      <c r="C41" s="198"/>
      <c r="D41" s="62">
        <v>29.921533584594727</v>
      </c>
      <c r="E41" s="202"/>
      <c r="F41" s="202"/>
      <c r="G41" s="27"/>
      <c r="H41" s="82">
        <v>27.663263320922852</v>
      </c>
      <c r="I41" s="202"/>
      <c r="J41" s="202"/>
      <c r="K41" s="29"/>
      <c r="L41" s="202"/>
      <c r="M41" s="29"/>
      <c r="N41" s="30"/>
      <c r="O41" s="202"/>
      <c r="P41" s="202"/>
      <c r="Q41" s="178"/>
      <c r="R41" s="31"/>
      <c r="S41" s="32"/>
      <c r="T41" s="32"/>
      <c r="U41" s="32"/>
      <c r="V41" s="32"/>
      <c r="W41" s="33"/>
    </row>
    <row r="42" spans="1:29" ht="16" thickBot="1">
      <c r="A42" s="211"/>
      <c r="B42" s="214"/>
      <c r="C42" s="199"/>
      <c r="D42" s="62">
        <v>29.850168228149414</v>
      </c>
      <c r="E42" s="204"/>
      <c r="F42" s="204"/>
      <c r="G42" s="27"/>
      <c r="H42" s="82">
        <v>27.83879280090332</v>
      </c>
      <c r="I42" s="204"/>
      <c r="J42" s="204"/>
      <c r="K42" s="29"/>
      <c r="L42" s="204"/>
      <c r="M42" s="27"/>
      <c r="N42" s="34"/>
      <c r="O42" s="204"/>
      <c r="P42" s="204"/>
      <c r="Q42" s="178"/>
      <c r="R42" s="31"/>
      <c r="S42" s="32"/>
      <c r="T42" s="32"/>
      <c r="U42" s="32"/>
      <c r="V42" s="32"/>
      <c r="W42" s="33"/>
    </row>
    <row r="43" spans="1:29">
      <c r="A43" s="211"/>
      <c r="B43" s="214"/>
      <c r="C43" s="208" t="s">
        <v>19</v>
      </c>
      <c r="D43" s="62">
        <v>30.68494987487793</v>
      </c>
      <c r="E43" s="201">
        <f>STDEVA(D43:D45)</f>
        <v>0.54193029888811917</v>
      </c>
      <c r="F43" s="201">
        <f>AVERAGE(D43:D45)</f>
        <v>31.257654825846355</v>
      </c>
      <c r="G43" s="27"/>
      <c r="H43" s="82">
        <v>27.382612228393555</v>
      </c>
      <c r="I43" s="201">
        <f>STDEVA(H43:H45)</f>
        <v>9.6811193401787551E-2</v>
      </c>
      <c r="J43" s="201">
        <f>AVERAGE(H43:H45)</f>
        <v>27.271443049112957</v>
      </c>
      <c r="K43" s="29"/>
      <c r="L43" s="201">
        <f>F43-J43</f>
        <v>3.9862117767333984</v>
      </c>
      <c r="M43" s="29"/>
      <c r="N43" s="26"/>
      <c r="O43" s="201">
        <f>L43-L58</f>
        <v>6.525328318277996</v>
      </c>
      <c r="P43" s="201">
        <f>$C$3^(-O43)</f>
        <v>0.55047835678925205</v>
      </c>
      <c r="Q43" s="181"/>
      <c r="R43" s="31"/>
      <c r="S43" s="32"/>
      <c r="T43" s="32"/>
      <c r="U43" s="32"/>
      <c r="V43" s="32"/>
      <c r="W43" s="33"/>
    </row>
    <row r="44" spans="1:29">
      <c r="A44" s="211"/>
      <c r="B44" s="214"/>
      <c r="C44" s="198"/>
      <c r="D44" s="62">
        <v>31.762399673461914</v>
      </c>
      <c r="E44" s="202"/>
      <c r="F44" s="202"/>
      <c r="G44" s="27"/>
      <c r="H44" s="82">
        <v>27.205686569213867</v>
      </c>
      <c r="I44" s="202"/>
      <c r="J44" s="202"/>
      <c r="K44" s="29"/>
      <c r="L44" s="202"/>
      <c r="M44" s="29"/>
      <c r="N44" s="26"/>
      <c r="O44" s="202"/>
      <c r="P44" s="202"/>
      <c r="Q44" s="178"/>
      <c r="R44" s="31"/>
      <c r="S44" s="32"/>
      <c r="T44" s="32"/>
      <c r="U44" s="32"/>
      <c r="V44" s="32"/>
      <c r="W44" s="33"/>
    </row>
    <row r="45" spans="1:29" ht="16" thickBot="1">
      <c r="A45" s="211"/>
      <c r="B45" s="214"/>
      <c r="C45" s="200"/>
      <c r="D45" s="62">
        <v>31.325614929199219</v>
      </c>
      <c r="E45" s="204"/>
      <c r="F45" s="204"/>
      <c r="G45" s="27"/>
      <c r="H45" s="82">
        <v>27.226030349731445</v>
      </c>
      <c r="I45" s="204"/>
      <c r="J45" s="204"/>
      <c r="K45" s="29"/>
      <c r="L45" s="204"/>
      <c r="M45" s="27"/>
      <c r="N45" s="36"/>
      <c r="O45" s="204"/>
      <c r="P45" s="204"/>
      <c r="Q45" s="178"/>
      <c r="R45" s="31"/>
      <c r="S45" s="32"/>
      <c r="T45" s="32"/>
      <c r="U45" s="32"/>
      <c r="V45" s="32"/>
      <c r="W45" s="33"/>
    </row>
    <row r="46" spans="1:29">
      <c r="A46" s="211"/>
      <c r="B46" s="214"/>
      <c r="C46" s="197" t="s">
        <v>20</v>
      </c>
      <c r="D46" s="62">
        <v>31.360187530517578</v>
      </c>
      <c r="E46" s="201">
        <f>STDEVA(D46:D48)</f>
        <v>0.62775452814747001</v>
      </c>
      <c r="F46" s="201">
        <f>AVERAGE(D46:D48)</f>
        <v>30.819073359171551</v>
      </c>
      <c r="G46" s="27"/>
      <c r="H46" s="82">
        <v>28.456748962402344</v>
      </c>
      <c r="I46" s="201">
        <f>STDEVA(H46:H48)</f>
        <v>8.8788076716796879E-2</v>
      </c>
      <c r="J46" s="201">
        <f>AVERAGE(H46:H53)</f>
        <v>30.75498628616333</v>
      </c>
      <c r="K46" s="29"/>
      <c r="L46" s="201">
        <f>F46-J46</f>
        <v>6.4087073008220585E-2</v>
      </c>
      <c r="M46" s="29"/>
      <c r="N46" s="26"/>
      <c r="O46" s="201">
        <f>L46-L61</f>
        <v>-3.4618782997131348</v>
      </c>
      <c r="P46" s="201">
        <f>$C$3^(-O46)</f>
        <v>1.3726028989309023</v>
      </c>
      <c r="Q46" s="181"/>
      <c r="R46" s="31"/>
      <c r="S46" s="32"/>
      <c r="T46" s="32"/>
      <c r="U46" s="32"/>
      <c r="V46" s="32"/>
      <c r="W46" s="33"/>
    </row>
    <row r="47" spans="1:29">
      <c r="A47" s="211"/>
      <c r="B47" s="214"/>
      <c r="C47" s="198"/>
      <c r="D47" s="62">
        <v>30.130817413330078</v>
      </c>
      <c r="E47" s="202"/>
      <c r="F47" s="202"/>
      <c r="G47" s="27"/>
      <c r="H47" s="82">
        <v>28.385995864868164</v>
      </c>
      <c r="I47" s="202"/>
      <c r="J47" s="202"/>
      <c r="K47" s="28"/>
      <c r="L47" s="202"/>
      <c r="M47" s="29"/>
      <c r="N47" s="26"/>
      <c r="O47" s="202"/>
      <c r="P47" s="202"/>
      <c r="Q47" s="178"/>
      <c r="R47" s="31"/>
      <c r="S47" s="32"/>
      <c r="T47" s="32"/>
      <c r="U47" s="32"/>
      <c r="V47" s="32"/>
      <c r="W47" s="33"/>
    </row>
    <row r="48" spans="1:29" ht="16" thickBot="1">
      <c r="A48" s="211"/>
      <c r="B48" s="214"/>
      <c r="C48" s="200"/>
      <c r="D48" s="62">
        <v>30.966215133666992</v>
      </c>
      <c r="E48" s="204"/>
      <c r="F48" s="204"/>
      <c r="G48" s="27"/>
      <c r="H48" s="82">
        <v>28.562423706054688</v>
      </c>
      <c r="I48" s="204"/>
      <c r="J48" s="204"/>
      <c r="K48" s="28"/>
      <c r="L48" s="204"/>
      <c r="M48" s="29"/>
      <c r="N48" s="26"/>
      <c r="O48" s="204"/>
      <c r="P48" s="204"/>
      <c r="Q48" s="178"/>
      <c r="R48" s="31"/>
      <c r="S48" s="32"/>
      <c r="T48" s="32"/>
      <c r="U48" s="32"/>
      <c r="V48" s="32"/>
      <c r="W48" s="33"/>
    </row>
    <row r="49" spans="1:23">
      <c r="A49" s="211"/>
      <c r="B49" s="214"/>
      <c r="C49" s="197" t="s">
        <v>25</v>
      </c>
      <c r="D49" s="81">
        <v>33.709018707275391</v>
      </c>
      <c r="E49" s="201">
        <f>STDEVA(D49:D51)</f>
        <v>1.2738462232443089</v>
      </c>
      <c r="F49" s="201">
        <f>AVERAGE(D49:D51)</f>
        <v>32.410898844401039</v>
      </c>
      <c r="G49" s="27"/>
      <c r="H49" s="82">
        <v>32.283237457275391</v>
      </c>
      <c r="I49" s="201">
        <f>STDEVA(H49:H51)</f>
        <v>0.72652870311581974</v>
      </c>
      <c r="J49" s="201">
        <f>AVERAGE(H49:H51)</f>
        <v>31.666037877400715</v>
      </c>
      <c r="K49" s="28"/>
      <c r="L49" s="201">
        <f>F49-J49</f>
        <v>0.74486096700032434</v>
      </c>
      <c r="M49" s="29"/>
      <c r="N49" s="26"/>
      <c r="O49" s="201">
        <f>L49-L64</f>
        <v>-1.9375203450520857</v>
      </c>
      <c r="P49" s="201">
        <f>$C$3^(-O49)</f>
        <v>1.1939336553253934</v>
      </c>
      <c r="Q49" s="178"/>
      <c r="R49" s="31"/>
      <c r="S49" s="32"/>
      <c r="T49" s="32"/>
      <c r="U49" s="32"/>
      <c r="V49" s="32"/>
      <c r="W49" s="33"/>
    </row>
    <row r="50" spans="1:23">
      <c r="A50" s="211"/>
      <c r="B50" s="214"/>
      <c r="C50" s="198"/>
      <c r="D50" s="81">
        <v>32.360877990722656</v>
      </c>
      <c r="E50" s="202"/>
      <c r="F50" s="202"/>
      <c r="G50" s="27"/>
      <c r="H50" s="82">
        <v>31.849517822265625</v>
      </c>
      <c r="I50" s="202"/>
      <c r="J50" s="202"/>
      <c r="K50" s="28"/>
      <c r="L50" s="202"/>
      <c r="M50" s="29"/>
      <c r="N50" s="26"/>
      <c r="O50" s="202"/>
      <c r="P50" s="202"/>
      <c r="Q50" s="178"/>
      <c r="R50" s="31"/>
      <c r="S50" s="32"/>
      <c r="T50" s="32"/>
      <c r="U50" s="32"/>
      <c r="V50" s="32"/>
      <c r="W50" s="33"/>
    </row>
    <row r="51" spans="1:23" ht="16" thickBot="1">
      <c r="A51" s="211"/>
      <c r="B51" s="214"/>
      <c r="C51" s="200"/>
      <c r="D51" s="81">
        <v>31.162799835205078</v>
      </c>
      <c r="E51" s="204"/>
      <c r="F51" s="204"/>
      <c r="G51" s="27"/>
      <c r="H51" s="82">
        <v>30.865358352661133</v>
      </c>
      <c r="I51" s="204"/>
      <c r="J51" s="204"/>
      <c r="K51" s="28"/>
      <c r="L51" s="204"/>
      <c r="M51" s="29"/>
      <c r="N51" s="26"/>
      <c r="O51" s="204"/>
      <c r="P51" s="204"/>
      <c r="Q51" s="178"/>
      <c r="R51" s="31"/>
      <c r="S51" s="32"/>
      <c r="T51" s="32"/>
      <c r="U51" s="32"/>
      <c r="V51" s="32"/>
      <c r="W51" s="33"/>
    </row>
    <row r="52" spans="1:23">
      <c r="A52" s="211"/>
      <c r="B52" s="214"/>
      <c r="C52" s="197" t="s">
        <v>26</v>
      </c>
      <c r="D52" s="81">
        <v>33.157276153564453</v>
      </c>
      <c r="E52" s="201">
        <f>STDEVA(D52:D54)</f>
        <v>1.0307840260928056</v>
      </c>
      <c r="F52" s="201">
        <f>AVERAGE(D52:D54)</f>
        <v>32.139406840006508</v>
      </c>
      <c r="G52" s="27"/>
      <c r="H52" s="82">
        <v>32.680332183837891</v>
      </c>
      <c r="I52" s="201">
        <f>STDEVA(H52:H54)</f>
        <v>0.13938079001193876</v>
      </c>
      <c r="J52" s="201">
        <f>AVERAGE(H52:H54)</f>
        <v>32.806891123453774</v>
      </c>
      <c r="K52" s="28"/>
      <c r="L52" s="201">
        <f>F52-J52</f>
        <v>-0.66748428344726562</v>
      </c>
      <c r="M52" s="29"/>
      <c r="N52" s="26"/>
      <c r="O52" s="201">
        <f>L52-L67</f>
        <v>-3.3698806762695312</v>
      </c>
      <c r="P52" s="201">
        <f>$C$3^(-O52)</f>
        <v>1.3610990377861356</v>
      </c>
      <c r="Q52" s="178"/>
      <c r="R52" s="31"/>
      <c r="S52" s="32"/>
      <c r="T52" s="32"/>
      <c r="U52" s="32"/>
      <c r="V52" s="32"/>
      <c r="W52" s="33"/>
    </row>
    <row r="53" spans="1:23">
      <c r="A53" s="211"/>
      <c r="B53" s="214"/>
      <c r="C53" s="198"/>
      <c r="D53" s="62">
        <v>31.096176147460938</v>
      </c>
      <c r="E53" s="202"/>
      <c r="F53" s="202"/>
      <c r="G53" s="27"/>
      <c r="H53" s="82">
        <v>32.956275939941406</v>
      </c>
      <c r="I53" s="202"/>
      <c r="J53" s="202"/>
      <c r="K53" s="28"/>
      <c r="L53" s="202"/>
      <c r="M53" s="29"/>
      <c r="N53" s="26"/>
      <c r="O53" s="202"/>
      <c r="P53" s="202"/>
      <c r="Q53" s="178"/>
      <c r="R53" s="31"/>
      <c r="S53" s="32"/>
      <c r="T53" s="32"/>
      <c r="U53" s="32"/>
      <c r="V53" s="32"/>
      <c r="W53" s="33"/>
    </row>
    <row r="54" spans="1:23" ht="16" thickBot="1">
      <c r="A54" s="211"/>
      <c r="B54" s="214"/>
      <c r="C54" s="200"/>
      <c r="D54" s="62">
        <v>32.164768218994141</v>
      </c>
      <c r="E54" s="204"/>
      <c r="F54" s="204"/>
      <c r="G54" s="38"/>
      <c r="H54" s="82">
        <v>32.784065246582031</v>
      </c>
      <c r="I54" s="204"/>
      <c r="J54" s="204"/>
      <c r="K54" s="37"/>
      <c r="L54" s="204"/>
      <c r="M54" s="38"/>
      <c r="N54" s="39"/>
      <c r="O54" s="204"/>
      <c r="P54" s="204"/>
      <c r="Q54" s="182"/>
      <c r="R54" s="40"/>
      <c r="S54" s="41"/>
      <c r="T54" s="41"/>
      <c r="U54" s="41"/>
      <c r="V54" s="41"/>
      <c r="W54" s="42"/>
    </row>
    <row r="55" spans="1:23">
      <c r="A55" s="211"/>
      <c r="B55" s="215" t="s">
        <v>24</v>
      </c>
      <c r="C55" s="197" t="s">
        <v>18</v>
      </c>
      <c r="D55" s="61">
        <v>24.94171142578125</v>
      </c>
      <c r="E55" s="201">
        <f>STDEVA(D55:D57)</f>
        <v>0.2953970305373857</v>
      </c>
      <c r="F55" s="201">
        <f>AVERAGE(D55:D57)</f>
        <v>25.101336797078449</v>
      </c>
      <c r="G55" s="63">
        <f>VAR(AVERAGE(D55:D57),AVERAGE(D58:D60),AVERAGE(D61:D63),AVERAGE(D64:D66),AVERAGE(D67:D69))</f>
        <v>6.7905384781630165</v>
      </c>
      <c r="H55" s="66">
        <v>20.890201568603516</v>
      </c>
      <c r="I55" s="201">
        <f>STDEVA(H55:H57)</f>
        <v>0.11936308743940578</v>
      </c>
      <c r="J55" s="197">
        <f>AVERAGE(H55:H57)</f>
        <v>21.022141138712566</v>
      </c>
      <c r="K55" s="17">
        <f>VAR(AVERAGE(H55:H57),AVERAGE(H58:H60),AVERAGE(H61:H63),AVERAGE(H64:H66),AVERAGE(H67:H69))</f>
        <v>21.39705146298104</v>
      </c>
      <c r="L55" s="197">
        <f>F55-J55</f>
        <v>4.079195658365883</v>
      </c>
      <c r="M55" s="43">
        <f>STDEVA(L55:L69)</f>
        <v>2.6539386155169544</v>
      </c>
      <c r="N55" s="44"/>
      <c r="O55" s="45"/>
      <c r="P55" s="46"/>
      <c r="Q55" s="183"/>
      <c r="R55" s="35">
        <f>AVERAGE(D55:D69)-AVERAGE(H55:H69)</f>
        <v>2.0901644388834661</v>
      </c>
      <c r="S55" s="45"/>
      <c r="T55" s="45"/>
      <c r="U55" s="45"/>
      <c r="V55" s="45"/>
      <c r="W55" s="84"/>
    </row>
    <row r="56" spans="1:23">
      <c r="A56" s="211"/>
      <c r="B56" s="214"/>
      <c r="C56" s="198"/>
      <c r="D56" s="61">
        <v>25.442203521728516</v>
      </c>
      <c r="E56" s="202"/>
      <c r="F56" s="202"/>
      <c r="G56" s="64"/>
      <c r="H56" s="67">
        <v>21.053592681884766</v>
      </c>
      <c r="I56" s="202"/>
      <c r="J56" s="198"/>
      <c r="K56" s="28"/>
      <c r="L56" s="198"/>
      <c r="M56" s="47"/>
      <c r="N56" s="30"/>
      <c r="O56" s="45"/>
      <c r="P56" s="46"/>
      <c r="Q56" s="183"/>
      <c r="R56" s="31"/>
      <c r="S56" s="45"/>
      <c r="T56" s="45"/>
      <c r="U56" s="45"/>
      <c r="V56" s="45"/>
      <c r="W56" s="84"/>
    </row>
    <row r="57" spans="1:23" ht="16" thickBot="1">
      <c r="A57" s="211"/>
      <c r="B57" s="214"/>
      <c r="C57" s="199"/>
      <c r="D57" s="61">
        <v>24.920095443725586</v>
      </c>
      <c r="E57" s="204"/>
      <c r="F57" s="204"/>
      <c r="G57" s="64"/>
      <c r="H57" s="67">
        <v>21.122629165649414</v>
      </c>
      <c r="I57" s="204"/>
      <c r="J57" s="199"/>
      <c r="K57" s="28"/>
      <c r="L57" s="199"/>
      <c r="M57" s="48"/>
      <c r="N57" s="34"/>
      <c r="O57" s="45"/>
      <c r="P57" s="46"/>
      <c r="Q57" s="183"/>
      <c r="R57" s="31"/>
      <c r="S57" s="45"/>
      <c r="T57" s="45"/>
      <c r="U57" s="45"/>
      <c r="V57" s="45"/>
      <c r="W57" s="84"/>
    </row>
    <row r="58" spans="1:23">
      <c r="A58" s="211"/>
      <c r="B58" s="214"/>
      <c r="C58" s="208" t="s">
        <v>19</v>
      </c>
      <c r="D58" s="81">
        <v>29.35099983215332</v>
      </c>
      <c r="E58" s="201">
        <f>STDEVA(D58:D60)</f>
        <v>1.1015112834743008</v>
      </c>
      <c r="F58" s="201">
        <f>AVERAGE(D58:D60)</f>
        <v>30.472853978474934</v>
      </c>
      <c r="G58" s="64"/>
      <c r="H58" s="68">
        <v>32.976757049560547</v>
      </c>
      <c r="I58" s="201">
        <f>STDEVA(H58:H60)</f>
        <v>3.2582422686321742E-2</v>
      </c>
      <c r="J58" s="197">
        <f>AVERAGE(H58:H60)</f>
        <v>33.011970520019531</v>
      </c>
      <c r="K58" s="28"/>
      <c r="L58" s="197">
        <f t="shared" ref="L58" si="7">F58-J58</f>
        <v>-2.5391165415445975</v>
      </c>
      <c r="M58" s="47"/>
      <c r="N58" s="30"/>
      <c r="O58" s="45"/>
      <c r="P58" s="46"/>
      <c r="Q58" s="183"/>
      <c r="R58" s="31"/>
      <c r="S58" s="45"/>
      <c r="T58" s="45"/>
      <c r="U58" s="45"/>
      <c r="V58" s="45"/>
      <c r="W58" s="84"/>
    </row>
    <row r="59" spans="1:23">
      <c r="A59" s="211"/>
      <c r="B59" s="214"/>
      <c r="C59" s="198"/>
      <c r="D59" s="81">
        <v>31.552827835083008</v>
      </c>
      <c r="E59" s="202"/>
      <c r="F59" s="202"/>
      <c r="G59" s="64"/>
      <c r="H59" s="68">
        <v>33.041049957275391</v>
      </c>
      <c r="I59" s="202"/>
      <c r="J59" s="198"/>
      <c r="K59" s="28"/>
      <c r="L59" s="198"/>
      <c r="M59" s="47"/>
      <c r="N59" s="30"/>
      <c r="O59" s="45"/>
      <c r="P59" s="46"/>
      <c r="Q59" s="183"/>
      <c r="R59" s="31"/>
      <c r="S59" s="45"/>
      <c r="T59" s="45"/>
      <c r="U59" s="45"/>
      <c r="V59" s="45"/>
      <c r="W59" s="84"/>
    </row>
    <row r="60" spans="1:23" ht="16" thickBot="1">
      <c r="A60" s="211"/>
      <c r="B60" s="214"/>
      <c r="C60" s="200"/>
      <c r="D60" s="81">
        <v>30.514734268188477</v>
      </c>
      <c r="E60" s="204"/>
      <c r="F60" s="204"/>
      <c r="G60" s="64"/>
      <c r="H60" s="68">
        <v>33.018104553222656</v>
      </c>
      <c r="I60" s="204"/>
      <c r="J60" s="199"/>
      <c r="K60" s="28"/>
      <c r="L60" s="199"/>
      <c r="M60" s="48"/>
      <c r="N60" s="34"/>
      <c r="O60" s="45"/>
      <c r="P60" s="46"/>
      <c r="Q60" s="183"/>
      <c r="R60" s="31"/>
      <c r="S60" s="45"/>
      <c r="T60" s="45"/>
      <c r="U60" s="45"/>
      <c r="V60" s="45"/>
      <c r="W60" s="84"/>
    </row>
    <row r="61" spans="1:23">
      <c r="A61" s="211"/>
      <c r="B61" s="214"/>
      <c r="C61" s="197" t="s">
        <v>20</v>
      </c>
      <c r="D61" s="81">
        <v>26.878332138061523</v>
      </c>
      <c r="E61" s="201">
        <f>STDEVA(D61:D63)</f>
        <v>0.22430920688019571</v>
      </c>
      <c r="F61" s="201">
        <f>AVERAGE(D61:D63)</f>
        <v>27.128477732340496</v>
      </c>
      <c r="G61" s="64"/>
      <c r="H61" s="68">
        <v>23.932929992675781</v>
      </c>
      <c r="I61" s="201">
        <f>STDEVA(H61:H63)</f>
        <v>0.30582500060720857</v>
      </c>
      <c r="J61" s="197">
        <f>AVERAGE(H61:H63)</f>
        <v>23.602512359619141</v>
      </c>
      <c r="K61" s="28"/>
      <c r="L61" s="197">
        <f t="shared" ref="L61" si="8">F61-J61</f>
        <v>3.5259653727213554</v>
      </c>
      <c r="M61" s="47"/>
      <c r="N61" s="30"/>
      <c r="O61" s="45"/>
      <c r="P61" s="46"/>
      <c r="Q61" s="183"/>
      <c r="R61" s="31"/>
      <c r="S61" s="45"/>
      <c r="T61" s="45"/>
      <c r="U61" s="45"/>
      <c r="V61" s="45"/>
      <c r="W61" s="84"/>
    </row>
    <row r="62" spans="1:23">
      <c r="A62" s="211"/>
      <c r="B62" s="214"/>
      <c r="C62" s="198"/>
      <c r="D62" s="81">
        <v>27.311731338500977</v>
      </c>
      <c r="E62" s="202"/>
      <c r="F62" s="202"/>
      <c r="G62" s="64"/>
      <c r="H62" s="68">
        <v>23.329381942749023</v>
      </c>
      <c r="I62" s="202"/>
      <c r="J62" s="198"/>
      <c r="K62" s="28"/>
      <c r="L62" s="198"/>
      <c r="M62" s="47"/>
      <c r="N62" s="30"/>
      <c r="O62" s="45"/>
      <c r="P62" s="46"/>
      <c r="Q62" s="183"/>
      <c r="R62" s="31"/>
      <c r="S62" s="45"/>
      <c r="T62" s="45"/>
      <c r="U62" s="45"/>
      <c r="V62" s="45"/>
      <c r="W62" s="84"/>
    </row>
    <row r="63" spans="1:23" ht="16" thickBot="1">
      <c r="A63" s="211"/>
      <c r="B63" s="214"/>
      <c r="C63" s="200"/>
      <c r="D63" s="62">
        <v>27.195369720458984</v>
      </c>
      <c r="E63" s="204"/>
      <c r="F63" s="204"/>
      <c r="G63" s="34"/>
      <c r="H63" s="68">
        <v>23.545225143432617</v>
      </c>
      <c r="I63" s="204"/>
      <c r="J63" s="199"/>
      <c r="K63" s="28"/>
      <c r="L63" s="199"/>
      <c r="M63" s="47"/>
      <c r="N63" s="30"/>
      <c r="O63" s="45"/>
      <c r="P63" s="46"/>
      <c r="Q63" s="183"/>
      <c r="R63" s="31"/>
      <c r="S63" s="45"/>
      <c r="T63" s="45"/>
      <c r="U63" s="45"/>
      <c r="V63" s="45"/>
      <c r="W63" s="84"/>
    </row>
    <row r="64" spans="1:23">
      <c r="A64" s="211"/>
      <c r="B64" s="214"/>
      <c r="C64" s="197" t="s">
        <v>25</v>
      </c>
      <c r="D64" s="62">
        <v>30.469350814819336</v>
      </c>
      <c r="E64" s="201">
        <f>STDEVA(D64:D66)</f>
        <v>0.478987793989615</v>
      </c>
      <c r="F64" s="201">
        <f>AVERAGE(D64:D66)</f>
        <v>30.99816385904948</v>
      </c>
      <c r="G64" s="34"/>
      <c r="H64" s="68">
        <v>28.151594161987305</v>
      </c>
      <c r="I64" s="201">
        <f>STDEVA(H64:H66)</f>
        <v>0.30827484775765274</v>
      </c>
      <c r="J64" s="197">
        <f>AVERAGE(H64:H66)</f>
        <v>28.31578254699707</v>
      </c>
      <c r="K64" s="28"/>
      <c r="L64" s="197">
        <f t="shared" ref="L64" si="9">F64-J64</f>
        <v>2.68238131205241</v>
      </c>
      <c r="M64" s="47"/>
      <c r="N64" s="30"/>
      <c r="O64" s="45"/>
      <c r="P64" s="46"/>
      <c r="Q64" s="183"/>
      <c r="R64" s="31"/>
      <c r="S64" s="45"/>
      <c r="T64" s="45"/>
      <c r="U64" s="45"/>
      <c r="V64" s="45"/>
      <c r="W64" s="84"/>
    </row>
    <row r="65" spans="1:29">
      <c r="A65" s="211"/>
      <c r="B65" s="214"/>
      <c r="C65" s="198"/>
      <c r="D65" s="62">
        <v>31.402915954589844</v>
      </c>
      <c r="E65" s="202"/>
      <c r="F65" s="202"/>
      <c r="G65" s="64"/>
      <c r="H65" s="68">
        <v>28.67140007019043</v>
      </c>
      <c r="I65" s="202"/>
      <c r="J65" s="198"/>
      <c r="K65" s="28"/>
      <c r="L65" s="198"/>
      <c r="M65" s="47"/>
      <c r="N65" s="30"/>
      <c r="O65" s="45"/>
      <c r="P65" s="46"/>
      <c r="Q65" s="183"/>
      <c r="R65" s="31"/>
      <c r="S65" s="45"/>
      <c r="T65" s="45"/>
      <c r="U65" s="45"/>
      <c r="V65" s="45"/>
      <c r="W65" s="84"/>
    </row>
    <row r="66" spans="1:29" ht="16" thickBot="1">
      <c r="A66" s="211"/>
      <c r="B66" s="214"/>
      <c r="C66" s="200"/>
      <c r="D66" s="62">
        <v>31.122224807739258</v>
      </c>
      <c r="E66" s="204"/>
      <c r="F66" s="204"/>
      <c r="G66" s="64"/>
      <c r="H66" s="68">
        <v>28.124353408813477</v>
      </c>
      <c r="I66" s="204"/>
      <c r="J66" s="199"/>
      <c r="K66" s="28"/>
      <c r="L66" s="199"/>
      <c r="M66" s="47"/>
      <c r="N66" s="30"/>
      <c r="O66" s="45"/>
      <c r="P66" s="46"/>
      <c r="Q66" s="183"/>
      <c r="R66" s="31"/>
      <c r="S66" s="45"/>
      <c r="T66" s="45"/>
      <c r="U66" s="45"/>
      <c r="V66" s="45"/>
      <c r="W66" s="84"/>
    </row>
    <row r="67" spans="1:29">
      <c r="A67" s="211"/>
      <c r="B67" s="214"/>
      <c r="C67" s="197" t="s">
        <v>26</v>
      </c>
      <c r="D67" s="62">
        <v>30.475605010986328</v>
      </c>
      <c r="E67" s="201">
        <f>STDEVA(D67:D69)</f>
        <v>0.33377092299557692</v>
      </c>
      <c r="F67" s="201">
        <f>AVERAGE(D67:D69)</f>
        <v>30.552286148071289</v>
      </c>
      <c r="G67" s="64"/>
      <c r="H67" s="68">
        <v>27.869997024536133</v>
      </c>
      <c r="I67" s="201">
        <f>STDEVA(H67:H69)</f>
        <v>2.5811328408380994E-2</v>
      </c>
      <c r="J67" s="197">
        <f>AVERAGE(H67:H69)</f>
        <v>27.849889755249023</v>
      </c>
      <c r="K67" s="28"/>
      <c r="L67" s="197">
        <f t="shared" ref="L67" si="10">F67-J67</f>
        <v>2.7023963928222656</v>
      </c>
      <c r="M67" s="47"/>
      <c r="N67" s="30"/>
      <c r="O67" s="45"/>
      <c r="P67" s="46"/>
      <c r="Q67" s="183"/>
      <c r="R67" s="31"/>
      <c r="S67" s="45"/>
      <c r="T67" s="45"/>
      <c r="U67" s="45"/>
      <c r="V67" s="45"/>
      <c r="W67" s="84"/>
    </row>
    <row r="68" spans="1:29">
      <c r="A68" s="211"/>
      <c r="B68" s="214"/>
      <c r="C68" s="198"/>
      <c r="D68" s="62">
        <v>30.263528823852539</v>
      </c>
      <c r="E68" s="202"/>
      <c r="F68" s="202"/>
      <c r="G68" s="64"/>
      <c r="H68" s="68">
        <v>27.820783615112305</v>
      </c>
      <c r="I68" s="202"/>
      <c r="J68" s="198"/>
      <c r="K68" s="28"/>
      <c r="L68" s="198"/>
      <c r="M68" s="47"/>
      <c r="N68" s="30"/>
      <c r="O68" s="45"/>
      <c r="P68" s="46"/>
      <c r="Q68" s="183"/>
      <c r="R68" s="31"/>
      <c r="S68" s="45"/>
      <c r="T68" s="45"/>
      <c r="U68" s="45"/>
      <c r="V68" s="45"/>
      <c r="W68" s="84"/>
    </row>
    <row r="69" spans="1:29">
      <c r="A69" s="228"/>
      <c r="B69" s="229"/>
      <c r="C69" s="199"/>
      <c r="D69" s="62">
        <v>30.917724609375</v>
      </c>
      <c r="E69" s="204"/>
      <c r="F69" s="204"/>
      <c r="G69" s="65"/>
      <c r="H69" s="69">
        <v>27.858888626098633</v>
      </c>
      <c r="I69" s="204"/>
      <c r="J69" s="199"/>
      <c r="K69" s="54"/>
      <c r="L69" s="199"/>
      <c r="M69" s="55"/>
      <c r="N69" s="56"/>
      <c r="O69" s="57"/>
      <c r="P69" s="58"/>
      <c r="Q69" s="184"/>
      <c r="R69" s="59"/>
      <c r="S69" s="57"/>
      <c r="T69" s="57"/>
      <c r="U69" s="57"/>
      <c r="V69" s="57"/>
      <c r="W69" s="85"/>
    </row>
    <row r="72" spans="1:29" ht="16" thickBot="1"/>
    <row r="73" spans="1:29">
      <c r="A73" s="210" t="s">
        <v>39</v>
      </c>
      <c r="B73" s="213" t="s">
        <v>23</v>
      </c>
      <c r="C73" s="197" t="s">
        <v>18</v>
      </c>
      <c r="D73" s="62">
        <v>33.085933685302734</v>
      </c>
      <c r="E73" s="201">
        <f>STDEVA(D73:D75)</f>
        <v>0.16137648739353197</v>
      </c>
      <c r="F73" s="201">
        <f>AVERAGE(D73:D75)</f>
        <v>33.117345174153648</v>
      </c>
      <c r="G73" s="16">
        <f>VAR(AVERAGE(D73:D75),AVERAGE(D76:D78),AVERAGE(D79:D81),AVERAGE(D82:D84),AVERAGE(D85:D87))</f>
        <v>6.1671081413888045</v>
      </c>
      <c r="H73" s="82">
        <v>30.094654083251953</v>
      </c>
      <c r="I73" s="201">
        <f>STDEVA(H73:H75)</f>
        <v>0.80713913819488536</v>
      </c>
      <c r="J73" s="201">
        <f>AVERAGE(H73:H75)</f>
        <v>31.016923268636067</v>
      </c>
      <c r="K73" s="18">
        <f>VAR(AVERAGE(H73:H75),AVERAGE(H76:H78),AVERAGE(H79:H81),AVERAGE(H82:H84),AVERAGE(H85:H87))</f>
        <v>12.291090664883427</v>
      </c>
      <c r="L73" s="201">
        <f>F73-J73</f>
        <v>2.1004219055175817</v>
      </c>
      <c r="M73" s="19">
        <f>STDEVA(L73:L87)</f>
        <v>0.61431618102834651</v>
      </c>
      <c r="N73" s="20">
        <f>SQRT((POWER(M88,2)+POWER(M73,2)/5))</f>
        <v>1.0895356780939363</v>
      </c>
      <c r="O73" s="201">
        <f>L73-L88</f>
        <v>-1.0079695383707623</v>
      </c>
      <c r="P73" s="201">
        <f>$C$3^(-O73)</f>
        <v>1.0965992289617668</v>
      </c>
      <c r="Q73" s="177">
        <f>AVERAGE(P73:P87)</f>
        <v>1.0023889839984352</v>
      </c>
      <c r="R73" s="21">
        <f>AVERAGE(D73:D87)-AVERAGE(H73:H87)</f>
        <v>2.6989916483561203</v>
      </c>
      <c r="S73" s="22">
        <f>R88-R73</f>
        <v>-0.72310943603515909</v>
      </c>
      <c r="T73" s="21">
        <f>$C$3^(-S73)</f>
        <v>1.0683906413125879</v>
      </c>
      <c r="U73" s="23">
        <f>(R73-R88)/(N73*SQRT(5))</f>
        <v>0.29680934487153998</v>
      </c>
      <c r="V73" s="24">
        <f>TDIST(ABS(U73),4,2)</f>
        <v>0.78138626082699769</v>
      </c>
      <c r="W73" s="25">
        <f>N73/SQRT(5)</f>
        <v>0.48725516802587399</v>
      </c>
      <c r="X73" s="209" t="s">
        <v>17</v>
      </c>
      <c r="Y73" s="209"/>
      <c r="Z73" s="209"/>
      <c r="AA73" s="209"/>
      <c r="AB73" s="209"/>
      <c r="AC73" s="209"/>
    </row>
    <row r="74" spans="1:29">
      <c r="A74" s="211"/>
      <c r="B74" s="214"/>
      <c r="C74" s="198"/>
      <c r="D74" s="62">
        <v>32.973983764648438</v>
      </c>
      <c r="E74" s="202"/>
      <c r="F74" s="202"/>
      <c r="G74" s="27"/>
      <c r="H74" s="82">
        <v>31.361703872680664</v>
      </c>
      <c r="I74" s="202"/>
      <c r="J74" s="202"/>
      <c r="K74" s="29"/>
      <c r="L74" s="202"/>
      <c r="M74" s="29"/>
      <c r="N74" s="30"/>
      <c r="O74" s="202"/>
      <c r="P74" s="202"/>
      <c r="Q74" s="178"/>
      <c r="R74" s="31"/>
      <c r="S74" s="32"/>
      <c r="T74" s="32"/>
      <c r="U74" s="32"/>
      <c r="V74" s="32"/>
      <c r="W74" s="33"/>
    </row>
    <row r="75" spans="1:29" ht="16" thickBot="1">
      <c r="A75" s="211"/>
      <c r="B75" s="214"/>
      <c r="C75" s="199"/>
      <c r="D75" s="62">
        <v>33.292118072509766</v>
      </c>
      <c r="E75" s="204"/>
      <c r="F75" s="204"/>
      <c r="G75" s="27"/>
      <c r="H75" s="82">
        <v>31.594411849975586</v>
      </c>
      <c r="I75" s="204"/>
      <c r="J75" s="204"/>
      <c r="K75" s="29"/>
      <c r="L75" s="204"/>
      <c r="M75" s="27"/>
      <c r="N75" s="34"/>
      <c r="O75" s="204"/>
      <c r="P75" s="204"/>
      <c r="Q75" s="178"/>
      <c r="R75" s="31"/>
      <c r="S75" s="32"/>
      <c r="T75" s="32"/>
      <c r="U75" s="32"/>
      <c r="V75" s="32"/>
      <c r="W75" s="33"/>
    </row>
    <row r="76" spans="1:29">
      <c r="A76" s="211"/>
      <c r="B76" s="214"/>
      <c r="C76" s="208" t="s">
        <v>19</v>
      </c>
      <c r="D76" s="62">
        <v>30.956792831420898</v>
      </c>
      <c r="E76" s="201">
        <f>STDEVA(D76:D78)</f>
        <v>0.79318549204012867</v>
      </c>
      <c r="F76" s="201">
        <f>AVERAGE(D76:D78)</f>
        <v>31.394858678181965</v>
      </c>
      <c r="G76" s="27"/>
      <c r="H76" s="82">
        <v>29.459295272827148</v>
      </c>
      <c r="I76" s="201">
        <f>STDEVA(H76:H78)</f>
        <v>0.11914988031255218</v>
      </c>
      <c r="J76" s="201">
        <f>AVERAGE(H76:H78)</f>
        <v>29.32837422688802</v>
      </c>
      <c r="K76" s="29"/>
      <c r="L76" s="201">
        <f>F76-J76</f>
        <v>2.0664844512939453</v>
      </c>
      <c r="M76" s="29"/>
      <c r="N76" s="26"/>
      <c r="O76" s="201">
        <f>L76-L91</f>
        <v>0.39569218953450402</v>
      </c>
      <c r="P76" s="201">
        <f>$C$3^(-O76)</f>
        <v>0.96444759945661263</v>
      </c>
      <c r="Q76" s="181"/>
      <c r="R76" s="31"/>
      <c r="S76" s="32"/>
      <c r="T76" s="32"/>
      <c r="U76" s="32"/>
      <c r="V76" s="32"/>
      <c r="W76" s="33"/>
    </row>
    <row r="77" spans="1:29">
      <c r="A77" s="211"/>
      <c r="B77" s="214"/>
      <c r="C77" s="198"/>
      <c r="D77" s="62">
        <v>30.917316436767578</v>
      </c>
      <c r="E77" s="202"/>
      <c r="F77" s="202"/>
      <c r="G77" s="27"/>
      <c r="H77" s="82">
        <v>29.226287841796875</v>
      </c>
      <c r="I77" s="202"/>
      <c r="J77" s="202"/>
      <c r="K77" s="29"/>
      <c r="L77" s="202"/>
      <c r="M77" s="29"/>
      <c r="N77" s="26"/>
      <c r="O77" s="202"/>
      <c r="P77" s="202"/>
      <c r="Q77" s="178"/>
      <c r="R77" s="31"/>
      <c r="S77" s="32"/>
      <c r="T77" s="32"/>
      <c r="U77" s="32"/>
      <c r="V77" s="32"/>
      <c r="W77" s="33"/>
    </row>
    <row r="78" spans="1:29" ht="16" thickBot="1">
      <c r="A78" s="211"/>
      <c r="B78" s="214"/>
      <c r="C78" s="200"/>
      <c r="D78" s="62">
        <v>32.310466766357422</v>
      </c>
      <c r="E78" s="204"/>
      <c r="F78" s="204"/>
      <c r="G78" s="27"/>
      <c r="H78" s="82">
        <v>29.299539566040039</v>
      </c>
      <c r="I78" s="204"/>
      <c r="J78" s="204"/>
      <c r="K78" s="29"/>
      <c r="L78" s="204"/>
      <c r="M78" s="27"/>
      <c r="N78" s="36"/>
      <c r="O78" s="204"/>
      <c r="P78" s="204"/>
      <c r="Q78" s="178"/>
      <c r="R78" s="31"/>
      <c r="S78" s="32"/>
      <c r="T78" s="32"/>
      <c r="U78" s="32"/>
      <c r="V78" s="32"/>
      <c r="W78" s="33"/>
    </row>
    <row r="79" spans="1:29">
      <c r="A79" s="211"/>
      <c r="B79" s="214"/>
      <c r="C79" s="197" t="s">
        <v>20</v>
      </c>
      <c r="D79" s="61">
        <v>26.932895660400391</v>
      </c>
      <c r="E79" s="201">
        <f>STDEVA(D79:D81)</f>
        <v>0.45927653963304144</v>
      </c>
      <c r="F79" s="201">
        <f>AVERAGE(D79:D81)</f>
        <v>27.451108296712238</v>
      </c>
      <c r="G79" s="27"/>
      <c r="H79" s="83">
        <v>22.603139877319336</v>
      </c>
      <c r="I79" s="201">
        <f>STDEVA(H79:H81)</f>
        <v>0.33669597433349291</v>
      </c>
      <c r="J79" s="201">
        <f>AVERAGE(H79:H86)</f>
        <v>26.441014528274536</v>
      </c>
      <c r="K79" s="29"/>
      <c r="L79" s="201">
        <f>F79-J79</f>
        <v>1.0100937684377023</v>
      </c>
      <c r="M79" s="29"/>
      <c r="N79" s="26"/>
      <c r="O79" s="201">
        <f>L79-L94</f>
        <v>0.44901919364929199</v>
      </c>
      <c r="P79" s="201">
        <f>$C$3^(-O79)</f>
        <v>0.95975389977095671</v>
      </c>
      <c r="Q79" s="181"/>
      <c r="R79" s="31"/>
      <c r="S79" s="32"/>
      <c r="T79" s="32"/>
      <c r="U79" s="32"/>
      <c r="V79" s="32"/>
      <c r="W79" s="33"/>
    </row>
    <row r="80" spans="1:29">
      <c r="A80" s="211"/>
      <c r="B80" s="214"/>
      <c r="C80" s="198"/>
      <c r="D80" s="61">
        <v>27.61260986328125</v>
      </c>
      <c r="E80" s="202"/>
      <c r="F80" s="202"/>
      <c r="G80" s="27"/>
      <c r="H80" s="83">
        <v>23.237216949462891</v>
      </c>
      <c r="I80" s="202"/>
      <c r="J80" s="202"/>
      <c r="K80" s="28"/>
      <c r="L80" s="202"/>
      <c r="M80" s="29"/>
      <c r="N80" s="26"/>
      <c r="O80" s="202"/>
      <c r="P80" s="202"/>
      <c r="Q80" s="178"/>
      <c r="R80" s="31"/>
      <c r="S80" s="32"/>
      <c r="T80" s="32"/>
      <c r="U80" s="32"/>
      <c r="V80" s="32"/>
      <c r="W80" s="33"/>
    </row>
    <row r="81" spans="1:23" ht="16" thickBot="1">
      <c r="A81" s="211"/>
      <c r="B81" s="214"/>
      <c r="C81" s="200"/>
      <c r="D81" s="61">
        <v>27.807819366455078</v>
      </c>
      <c r="E81" s="204"/>
      <c r="F81" s="204"/>
      <c r="G81" s="27"/>
      <c r="H81" s="83">
        <v>22.723831176757812</v>
      </c>
      <c r="I81" s="204"/>
      <c r="J81" s="204"/>
      <c r="K81" s="28"/>
      <c r="L81" s="204"/>
      <c r="M81" s="29"/>
      <c r="N81" s="26"/>
      <c r="O81" s="204"/>
      <c r="P81" s="204"/>
      <c r="Q81" s="178"/>
      <c r="R81" s="31"/>
      <c r="S81" s="32"/>
      <c r="T81" s="32"/>
      <c r="U81" s="32"/>
      <c r="V81" s="32"/>
      <c r="W81" s="33"/>
    </row>
    <row r="82" spans="1:23">
      <c r="A82" s="211"/>
      <c r="B82" s="214"/>
      <c r="C82" s="197" t="s">
        <v>25</v>
      </c>
      <c r="D82" s="62">
        <v>29.106504440307617</v>
      </c>
      <c r="E82" s="201">
        <f>STDEVA(D82:D84)</f>
        <v>0.45412659926291515</v>
      </c>
      <c r="F82" s="201">
        <f>AVERAGE(D82:D84)</f>
        <v>29.472197214762371</v>
      </c>
      <c r="G82" s="27"/>
      <c r="H82" s="82">
        <v>26.644294738769531</v>
      </c>
      <c r="I82" s="201">
        <f>STDEVA(H82:H84)</f>
        <v>0.13476040821485455</v>
      </c>
      <c r="J82" s="201">
        <f>AVERAGE(H82:H84)</f>
        <v>26.753434499104817</v>
      </c>
      <c r="K82" s="28"/>
      <c r="L82" s="201">
        <f>F82-J82</f>
        <v>2.7187627156575545</v>
      </c>
      <c r="M82" s="29"/>
      <c r="N82" s="26"/>
      <c r="O82" s="201">
        <f>L82-L97</f>
        <v>1.1187362670898473</v>
      </c>
      <c r="P82" s="201">
        <f>$C$3^(-O82)</f>
        <v>0.90271603746992168</v>
      </c>
      <c r="Q82" s="178"/>
      <c r="R82" s="31"/>
      <c r="S82" s="32"/>
      <c r="T82" s="32"/>
      <c r="U82" s="32"/>
      <c r="V82" s="32"/>
      <c r="W82" s="33"/>
    </row>
    <row r="83" spans="1:23">
      <c r="A83" s="211"/>
      <c r="B83" s="214"/>
      <c r="C83" s="198"/>
      <c r="D83" s="62">
        <v>29.98051643371582</v>
      </c>
      <c r="E83" s="202"/>
      <c r="F83" s="202"/>
      <c r="G83" s="27"/>
      <c r="H83" s="82">
        <v>26.904060363769531</v>
      </c>
      <c r="I83" s="202"/>
      <c r="J83" s="202"/>
      <c r="K83" s="28"/>
      <c r="L83" s="202"/>
      <c r="M83" s="29"/>
      <c r="N83" s="26"/>
      <c r="O83" s="202"/>
      <c r="P83" s="202"/>
      <c r="Q83" s="178"/>
      <c r="R83" s="31"/>
      <c r="S83" s="32"/>
      <c r="T83" s="32"/>
      <c r="U83" s="32"/>
      <c r="V83" s="32"/>
      <c r="W83" s="33"/>
    </row>
    <row r="84" spans="1:23" ht="16" thickBot="1">
      <c r="A84" s="211"/>
      <c r="B84" s="214"/>
      <c r="C84" s="200"/>
      <c r="D84" s="62">
        <v>29.329570770263672</v>
      </c>
      <c r="E84" s="204"/>
      <c r="F84" s="204"/>
      <c r="G84" s="27"/>
      <c r="H84" s="82">
        <v>26.711948394775391</v>
      </c>
      <c r="I84" s="204"/>
      <c r="J84" s="204"/>
      <c r="K84" s="28"/>
      <c r="L84" s="204"/>
      <c r="M84" s="29"/>
      <c r="N84" s="26"/>
      <c r="O84" s="204"/>
      <c r="P84" s="204"/>
      <c r="Q84" s="178"/>
      <c r="R84" s="31"/>
      <c r="S84" s="32"/>
      <c r="T84" s="32"/>
      <c r="U84" s="32"/>
      <c r="V84" s="32"/>
      <c r="W84" s="33"/>
    </row>
    <row r="85" spans="1:23">
      <c r="A85" s="211"/>
      <c r="B85" s="214"/>
      <c r="C85" s="197" t="s">
        <v>26</v>
      </c>
      <c r="D85" s="62">
        <v>31.828634262084961</v>
      </c>
      <c r="E85" s="201">
        <f>STDEVA(D85:D87)</f>
        <v>1.5553028485660756</v>
      </c>
      <c r="F85" s="201">
        <f>AVERAGE(D85:D87)</f>
        <v>33.262475967407227</v>
      </c>
      <c r="G85" s="27"/>
      <c r="H85" s="82">
        <v>31.018163681030273</v>
      </c>
      <c r="I85" s="201">
        <f>STDEVA(H85:H87)</f>
        <v>0.3777360796283829</v>
      </c>
      <c r="J85" s="201">
        <f>AVERAGE(H85:H87)</f>
        <v>31.249565760294598</v>
      </c>
      <c r="K85" s="28"/>
      <c r="L85" s="201">
        <f>F85-J85</f>
        <v>2.012910207112629</v>
      </c>
      <c r="M85" s="29"/>
      <c r="N85" s="26"/>
      <c r="O85" s="201">
        <f>L85-L100</f>
        <v>-0.9262161254882848</v>
      </c>
      <c r="P85" s="201">
        <f t="shared" ref="P85" si="11">$C$3^(-O85)</f>
        <v>1.0884281543329193</v>
      </c>
      <c r="Q85" s="178"/>
      <c r="R85" s="31"/>
      <c r="S85" s="32"/>
      <c r="T85" s="32"/>
      <c r="U85" s="32"/>
      <c r="V85" s="32"/>
      <c r="W85" s="33"/>
    </row>
    <row r="86" spans="1:23">
      <c r="A86" s="211"/>
      <c r="B86" s="214"/>
      <c r="C86" s="198"/>
      <c r="D86" s="62">
        <v>34.915901184082031</v>
      </c>
      <c r="E86" s="202"/>
      <c r="F86" s="202"/>
      <c r="G86" s="27"/>
      <c r="H86" s="82">
        <v>31.685461044311523</v>
      </c>
      <c r="I86" s="202"/>
      <c r="J86" s="202"/>
      <c r="K86" s="28"/>
      <c r="L86" s="202"/>
      <c r="M86" s="29"/>
      <c r="N86" s="26"/>
      <c r="O86" s="202"/>
      <c r="P86" s="202"/>
      <c r="Q86" s="178"/>
      <c r="R86" s="31"/>
      <c r="S86" s="32"/>
      <c r="T86" s="32"/>
      <c r="U86" s="32"/>
      <c r="V86" s="32"/>
      <c r="W86" s="33"/>
    </row>
    <row r="87" spans="1:23" ht="16" thickBot="1">
      <c r="A87" s="211"/>
      <c r="B87" s="214"/>
      <c r="C87" s="200"/>
      <c r="D87" s="62">
        <v>33.042892456054688</v>
      </c>
      <c r="E87" s="204"/>
      <c r="F87" s="204"/>
      <c r="G87" s="38"/>
      <c r="H87" s="82">
        <v>31.045072555541992</v>
      </c>
      <c r="I87" s="204"/>
      <c r="J87" s="204"/>
      <c r="K87" s="37"/>
      <c r="L87" s="204"/>
      <c r="M87" s="38"/>
      <c r="N87" s="39"/>
      <c r="O87" s="204"/>
      <c r="P87" s="204"/>
      <c r="Q87" s="182"/>
      <c r="R87" s="40"/>
      <c r="S87" s="41"/>
      <c r="T87" s="41"/>
      <c r="U87" s="41"/>
      <c r="V87" s="41"/>
      <c r="W87" s="42"/>
    </row>
    <row r="88" spans="1:23">
      <c r="A88" s="211"/>
      <c r="B88" s="215" t="s">
        <v>24</v>
      </c>
      <c r="C88" s="197" t="s">
        <v>18</v>
      </c>
      <c r="D88" s="62">
        <v>28.070995330810547</v>
      </c>
      <c r="E88" s="201">
        <f>STDEVA(D88:D90)</f>
        <v>0.47930562238519608</v>
      </c>
      <c r="F88" s="201">
        <f>AVERAGE(D88:D90)</f>
        <v>28.61919339497884</v>
      </c>
      <c r="G88" s="16">
        <f>VAR(AVERAGE(D88:D90),AVERAGE(D91:D93),AVERAGE(D94:D96),AVERAGE(D97:D99),AVERAGE(D100:D102))</f>
        <v>1.8172609162921511</v>
      </c>
      <c r="H88" s="82">
        <v>25.221332550048828</v>
      </c>
      <c r="I88" s="201">
        <f>STDEVA(H88:H90)</f>
        <v>0.25129752823355056</v>
      </c>
      <c r="J88" s="197">
        <f>AVERAGE(H88:H90)</f>
        <v>25.510801951090496</v>
      </c>
      <c r="K88" s="17">
        <f>VAR(AVERAGE(H88:H90),AVERAGE(H91:H93),AVERAGE(H94:H96),AVERAGE(H97:H99),AVERAGE(H100:H102))</f>
        <v>4.6759192426000542</v>
      </c>
      <c r="L88" s="197">
        <f>F88-J88</f>
        <v>3.108391443888344</v>
      </c>
      <c r="M88" s="43">
        <f>STDEVA(L88:L102)</f>
        <v>1.0543297016517001</v>
      </c>
      <c r="N88" s="44"/>
      <c r="O88" s="45"/>
      <c r="P88" s="46"/>
      <c r="Q88" s="183"/>
      <c r="R88" s="35">
        <f>AVERAGE(D88:D102)-AVERAGE(H88:H102)</f>
        <v>1.9758822123209612</v>
      </c>
      <c r="S88" s="45"/>
      <c r="T88" s="45"/>
      <c r="U88" s="45"/>
      <c r="V88" s="45"/>
      <c r="W88" s="84"/>
    </row>
    <row r="89" spans="1:23">
      <c r="A89" s="211"/>
      <c r="B89" s="214"/>
      <c r="C89" s="198"/>
      <c r="D89" s="62">
        <v>28.959194183349609</v>
      </c>
      <c r="E89" s="202"/>
      <c r="F89" s="202"/>
      <c r="G89" s="27"/>
      <c r="H89" s="82">
        <v>25.673030853271484</v>
      </c>
      <c r="I89" s="202"/>
      <c r="J89" s="198"/>
      <c r="K89" s="28"/>
      <c r="L89" s="198"/>
      <c r="M89" s="47"/>
      <c r="N89" s="30"/>
      <c r="O89" s="45"/>
      <c r="P89" s="46"/>
      <c r="Q89" s="183"/>
      <c r="R89" s="31"/>
      <c r="S89" s="45"/>
      <c r="T89" s="45"/>
      <c r="U89" s="45"/>
      <c r="V89" s="45"/>
      <c r="W89" s="84"/>
    </row>
    <row r="90" spans="1:23" ht="16" thickBot="1">
      <c r="A90" s="211"/>
      <c r="B90" s="214"/>
      <c r="C90" s="199"/>
      <c r="D90" s="62">
        <v>28.827390670776367</v>
      </c>
      <c r="E90" s="204"/>
      <c r="F90" s="204"/>
      <c r="G90" s="27"/>
      <c r="H90" s="82">
        <v>25.638042449951172</v>
      </c>
      <c r="I90" s="204"/>
      <c r="J90" s="199"/>
      <c r="K90" s="28"/>
      <c r="L90" s="199"/>
      <c r="M90" s="48"/>
      <c r="N90" s="34"/>
      <c r="O90" s="45"/>
      <c r="P90" s="46"/>
      <c r="Q90" s="183"/>
      <c r="R90" s="31"/>
      <c r="S90" s="45"/>
      <c r="T90" s="45"/>
      <c r="U90" s="45"/>
      <c r="V90" s="45"/>
      <c r="W90" s="84"/>
    </row>
    <row r="91" spans="1:23">
      <c r="A91" s="211"/>
      <c r="B91" s="214"/>
      <c r="C91" s="208" t="s">
        <v>19</v>
      </c>
      <c r="D91" s="62">
        <v>31.479225158691406</v>
      </c>
      <c r="E91" s="201">
        <f>STDEVA(D91:D93)</f>
        <v>0.63524868929405631</v>
      </c>
      <c r="F91" s="201">
        <f>AVERAGE(D91:D93)</f>
        <v>30.745951334635418</v>
      </c>
      <c r="G91" s="27"/>
      <c r="H91" s="82">
        <v>28.813079833984375</v>
      </c>
      <c r="I91" s="201">
        <f>STDEVA(H91:H93)</f>
        <v>0.24725887241040803</v>
      </c>
      <c r="J91" s="197">
        <f>AVERAGE(H91:H93)</f>
        <v>29.075159072875977</v>
      </c>
      <c r="K91" s="28"/>
      <c r="L91" s="197">
        <f t="shared" ref="L91" si="12">F91-J91</f>
        <v>1.6707922617594413</v>
      </c>
      <c r="M91" s="47"/>
      <c r="N91" s="30"/>
      <c r="O91" s="45"/>
      <c r="P91" s="46"/>
      <c r="Q91" s="183"/>
      <c r="R91" s="31"/>
      <c r="S91" s="45"/>
      <c r="T91" s="45"/>
      <c r="U91" s="45"/>
      <c r="V91" s="45"/>
      <c r="W91" s="84"/>
    </row>
    <row r="92" spans="1:23">
      <c r="A92" s="211"/>
      <c r="B92" s="214"/>
      <c r="C92" s="198"/>
      <c r="D92" s="62">
        <v>30.395837783813477</v>
      </c>
      <c r="E92" s="202"/>
      <c r="F92" s="202"/>
      <c r="G92" s="27"/>
      <c r="H92" s="82">
        <v>29.304294586181641</v>
      </c>
      <c r="I92" s="202"/>
      <c r="J92" s="198"/>
      <c r="K92" s="28"/>
      <c r="L92" s="198"/>
      <c r="M92" s="47"/>
      <c r="N92" s="30"/>
      <c r="O92" s="45"/>
      <c r="P92" s="46"/>
      <c r="Q92" s="183"/>
      <c r="R92" s="31"/>
      <c r="S92" s="45"/>
      <c r="T92" s="45"/>
      <c r="U92" s="45"/>
      <c r="V92" s="45"/>
      <c r="W92" s="84"/>
    </row>
    <row r="93" spans="1:23" ht="16" thickBot="1">
      <c r="A93" s="211"/>
      <c r="B93" s="214"/>
      <c r="C93" s="200"/>
      <c r="D93" s="62">
        <v>30.362791061401367</v>
      </c>
      <c r="E93" s="204"/>
      <c r="F93" s="204"/>
      <c r="G93" s="27"/>
      <c r="H93" s="82">
        <v>29.108102798461914</v>
      </c>
      <c r="I93" s="204"/>
      <c r="J93" s="199"/>
      <c r="K93" s="28"/>
      <c r="L93" s="199"/>
      <c r="M93" s="48"/>
      <c r="N93" s="34"/>
      <c r="O93" s="45"/>
      <c r="P93" s="46"/>
      <c r="Q93" s="183"/>
      <c r="R93" s="31"/>
      <c r="S93" s="45"/>
      <c r="T93" s="45"/>
      <c r="U93" s="45"/>
      <c r="V93" s="45"/>
      <c r="W93" s="84"/>
    </row>
    <row r="94" spans="1:23">
      <c r="A94" s="211"/>
      <c r="B94" s="214"/>
      <c r="C94" s="197" t="s">
        <v>20</v>
      </c>
      <c r="D94" s="62">
        <v>31.747573852539062</v>
      </c>
      <c r="E94" s="201">
        <f>STDEVA(D94:D96)</f>
        <v>0.56971510075292653</v>
      </c>
      <c r="F94" s="201">
        <f>AVERAGE(D94:D96)</f>
        <v>32.022772471110024</v>
      </c>
      <c r="G94" s="27"/>
      <c r="H94" s="82">
        <v>31.24989128112793</v>
      </c>
      <c r="I94" s="201">
        <f>STDEVA(H94:H96)</f>
        <v>0.1905000672964739</v>
      </c>
      <c r="J94" s="197">
        <f>AVERAGE(H94:H96)</f>
        <v>31.461697896321613</v>
      </c>
      <c r="K94" s="28"/>
      <c r="L94" s="197">
        <f t="shared" ref="L94" si="13">F94-J94</f>
        <v>0.56107457478841027</v>
      </c>
      <c r="M94" s="47"/>
      <c r="N94" s="30"/>
      <c r="O94" s="45"/>
      <c r="P94" s="46"/>
      <c r="Q94" s="183"/>
      <c r="R94" s="31"/>
      <c r="S94" s="45"/>
      <c r="T94" s="45"/>
      <c r="U94" s="45"/>
      <c r="V94" s="45"/>
      <c r="W94" s="84"/>
    </row>
    <row r="95" spans="1:23">
      <c r="A95" s="211"/>
      <c r="B95" s="214"/>
      <c r="C95" s="198"/>
      <c r="D95" s="62">
        <v>32.677841186523438</v>
      </c>
      <c r="E95" s="202"/>
      <c r="F95" s="202"/>
      <c r="G95" s="27"/>
      <c r="H95" s="82">
        <v>31.6190185546875</v>
      </c>
      <c r="I95" s="202"/>
      <c r="J95" s="198"/>
      <c r="K95" s="28"/>
      <c r="L95" s="198"/>
      <c r="M95" s="47"/>
      <c r="N95" s="30"/>
      <c r="O95" s="45"/>
      <c r="P95" s="46"/>
      <c r="Q95" s="183"/>
      <c r="R95" s="31"/>
      <c r="S95" s="45"/>
      <c r="T95" s="45"/>
      <c r="U95" s="45"/>
      <c r="V95" s="45"/>
      <c r="W95" s="84"/>
    </row>
    <row r="96" spans="1:23" ht="16" thickBot="1">
      <c r="A96" s="211"/>
      <c r="B96" s="214"/>
      <c r="C96" s="200"/>
      <c r="D96" s="62">
        <v>31.642902374267578</v>
      </c>
      <c r="E96" s="204"/>
      <c r="F96" s="204"/>
      <c r="G96" s="34"/>
      <c r="H96" s="82">
        <v>31.516183853149414</v>
      </c>
      <c r="I96" s="204"/>
      <c r="J96" s="199"/>
      <c r="K96" s="28"/>
      <c r="L96" s="199"/>
      <c r="M96" s="47"/>
      <c r="N96" s="30"/>
      <c r="O96" s="45"/>
      <c r="P96" s="46"/>
      <c r="Q96" s="183"/>
      <c r="R96" s="31"/>
      <c r="S96" s="45"/>
      <c r="T96" s="45"/>
      <c r="U96" s="45"/>
      <c r="V96" s="45"/>
      <c r="W96" s="84"/>
    </row>
    <row r="97" spans="1:29">
      <c r="A97" s="211"/>
      <c r="B97" s="214"/>
      <c r="C97" s="197" t="s">
        <v>25</v>
      </c>
      <c r="D97" s="62">
        <v>29.300563812255859</v>
      </c>
      <c r="E97" s="201">
        <f>STDEVA(D97:D99)</f>
        <v>7.3262791641203251E-2</v>
      </c>
      <c r="F97" s="201">
        <f>AVERAGE(D97:D99)</f>
        <v>29.377401351928711</v>
      </c>
      <c r="G97" s="34"/>
      <c r="H97" s="82">
        <v>27.684869766235352</v>
      </c>
      <c r="I97" s="201">
        <f>STDEVA(H97:H99)</f>
        <v>0.15983227774059197</v>
      </c>
      <c r="J97" s="197">
        <f>AVERAGE(H97:H99)</f>
        <v>27.777374903361004</v>
      </c>
      <c r="K97" s="28"/>
      <c r="L97" s="197">
        <f t="shared" ref="L97" si="14">F97-J97</f>
        <v>1.6000264485677071</v>
      </c>
      <c r="M97" s="47"/>
      <c r="N97" s="30"/>
      <c r="O97" s="45"/>
      <c r="P97" s="46"/>
      <c r="Q97" s="183"/>
      <c r="R97" s="31"/>
      <c r="S97" s="45"/>
      <c r="T97" s="45"/>
      <c r="U97" s="45"/>
      <c r="V97" s="45"/>
      <c r="W97" s="84"/>
    </row>
    <row r="98" spans="1:29">
      <c r="A98" s="211"/>
      <c r="B98" s="214"/>
      <c r="C98" s="198"/>
      <c r="D98" s="62">
        <v>29.385169982910156</v>
      </c>
      <c r="E98" s="202"/>
      <c r="F98" s="202"/>
      <c r="G98" s="27"/>
      <c r="H98" s="82">
        <v>27.961933135986328</v>
      </c>
      <c r="I98" s="202"/>
      <c r="J98" s="198"/>
      <c r="K98" s="28"/>
      <c r="L98" s="198"/>
      <c r="M98" s="47"/>
      <c r="N98" s="30"/>
      <c r="O98" s="45"/>
      <c r="P98" s="46"/>
      <c r="Q98" s="183"/>
      <c r="R98" s="31"/>
      <c r="S98" s="45"/>
      <c r="T98" s="45"/>
      <c r="U98" s="45"/>
      <c r="V98" s="45"/>
      <c r="W98" s="84"/>
    </row>
    <row r="99" spans="1:29" ht="16" thickBot="1">
      <c r="A99" s="211"/>
      <c r="B99" s="214"/>
      <c r="C99" s="200"/>
      <c r="D99" s="62">
        <v>29.446470260620117</v>
      </c>
      <c r="E99" s="204"/>
      <c r="F99" s="204"/>
      <c r="G99" s="27"/>
      <c r="H99" s="82">
        <v>27.685321807861328</v>
      </c>
      <c r="I99" s="204"/>
      <c r="J99" s="199"/>
      <c r="K99" s="28"/>
      <c r="L99" s="199"/>
      <c r="M99" s="47"/>
      <c r="N99" s="30"/>
      <c r="O99" s="45"/>
      <c r="P99" s="46"/>
      <c r="Q99" s="183"/>
      <c r="R99" s="31"/>
      <c r="S99" s="45"/>
      <c r="T99" s="45"/>
      <c r="U99" s="45"/>
      <c r="V99" s="45"/>
      <c r="W99" s="84"/>
    </row>
    <row r="100" spans="1:29">
      <c r="A100" s="211"/>
      <c r="B100" s="214"/>
      <c r="C100" s="197" t="s">
        <v>26</v>
      </c>
      <c r="D100" s="62">
        <v>30.673225402832031</v>
      </c>
      <c r="E100" s="201">
        <f>STDEVA(D100:D102)</f>
        <v>0.2544413354553593</v>
      </c>
      <c r="F100" s="201">
        <f>AVERAGE(D100:D102)</f>
        <v>30.960390726725262</v>
      </c>
      <c r="G100" s="27"/>
      <c r="H100" s="82">
        <v>27.859378814697266</v>
      </c>
      <c r="I100" s="201">
        <f>STDEVA(H100:H102)</f>
        <v>0.15484437155478029</v>
      </c>
      <c r="J100" s="197">
        <f>AVERAGE(H100:H102)</f>
        <v>28.021264394124348</v>
      </c>
      <c r="K100" s="28"/>
      <c r="L100" s="197">
        <f t="shared" ref="L100" si="15">F100-J100</f>
        <v>2.9391263326009138</v>
      </c>
      <c r="M100" s="47"/>
      <c r="N100" s="30"/>
      <c r="O100" s="45"/>
      <c r="P100" s="46"/>
      <c r="Q100" s="183"/>
      <c r="R100" s="31"/>
      <c r="S100" s="45"/>
      <c r="T100" s="45"/>
      <c r="U100" s="45"/>
      <c r="V100" s="45"/>
      <c r="W100" s="84"/>
    </row>
    <row r="101" spans="1:29">
      <c r="A101" s="211"/>
      <c r="B101" s="214"/>
      <c r="C101" s="198"/>
      <c r="D101" s="62">
        <v>31.157754898071289</v>
      </c>
      <c r="E101" s="202"/>
      <c r="F101" s="202"/>
      <c r="G101" s="27"/>
      <c r="H101" s="82">
        <v>28.167945861816406</v>
      </c>
      <c r="I101" s="202"/>
      <c r="J101" s="198"/>
      <c r="K101" s="28"/>
      <c r="L101" s="198"/>
      <c r="M101" s="47"/>
      <c r="N101" s="30"/>
      <c r="O101" s="45"/>
      <c r="P101" s="46"/>
      <c r="Q101" s="183"/>
      <c r="R101" s="31"/>
      <c r="S101" s="45"/>
      <c r="T101" s="45"/>
      <c r="U101" s="45"/>
      <c r="V101" s="45"/>
      <c r="W101" s="84"/>
    </row>
    <row r="102" spans="1:29" ht="16" thickBot="1">
      <c r="A102" s="212"/>
      <c r="B102" s="216"/>
      <c r="C102" s="200"/>
      <c r="D102" s="62">
        <v>31.050191879272461</v>
      </c>
      <c r="E102" s="203"/>
      <c r="F102" s="203"/>
      <c r="G102" s="38"/>
      <c r="H102" s="87">
        <v>28.036468505859375</v>
      </c>
      <c r="I102" s="203"/>
      <c r="J102" s="200"/>
      <c r="K102" s="88"/>
      <c r="L102" s="200"/>
      <c r="M102" s="89"/>
      <c r="N102" s="90"/>
      <c r="O102" s="91"/>
      <c r="P102" s="92"/>
      <c r="Q102" s="186"/>
      <c r="R102" s="40"/>
      <c r="S102" s="91"/>
      <c r="T102" s="91"/>
      <c r="U102" s="91"/>
      <c r="V102" s="91"/>
      <c r="W102" s="93"/>
    </row>
    <row r="105" spans="1:29" ht="16" thickBot="1"/>
    <row r="106" spans="1:29">
      <c r="A106" s="227" t="s">
        <v>38</v>
      </c>
      <c r="B106" s="213" t="s">
        <v>23</v>
      </c>
      <c r="C106" s="197" t="s">
        <v>18</v>
      </c>
      <c r="D106" s="62">
        <v>30.506916046142578</v>
      </c>
      <c r="E106" s="201">
        <f>STDEVA(D106:D108)</f>
        <v>1.3393336724034204</v>
      </c>
      <c r="F106" s="201">
        <f>AVERAGE(D106:D108)</f>
        <v>30.573113759358723</v>
      </c>
      <c r="G106" s="16">
        <f>VAR(AVERAGE(D106:D108),AVERAGE(D109:D111),AVERAGE(D112:D114),AVERAGE(D115:D117),AVERAGE(D118:D120))</f>
        <v>2.5927293484473091</v>
      </c>
      <c r="H106" s="95">
        <v>26.554515838623047</v>
      </c>
      <c r="I106" s="201">
        <f>STDEVA(H106:H108)</f>
        <v>0.20747376761296496</v>
      </c>
      <c r="J106" s="201">
        <f>AVERAGE(H106:H108)</f>
        <v>26.78912353515625</v>
      </c>
      <c r="K106" s="18">
        <f>VAR(AVERAGE(H106:H108),AVERAGE(H109:H111),AVERAGE(H112:H114),AVERAGE(H115:H117),AVERAGE(H118:H120))</f>
        <v>3.4199835696281111</v>
      </c>
      <c r="L106" s="201">
        <f>F106-J106</f>
        <v>3.7839902242024728</v>
      </c>
      <c r="M106" s="19">
        <f>STDEVA(L106:L120)</f>
        <v>3.1458021001950334</v>
      </c>
      <c r="N106" s="20">
        <f>SQRT((POWER(M121,2)+POWER(M106,2)/5))</f>
        <v>5.7527686735188617</v>
      </c>
      <c r="O106" s="201">
        <f>L106-L121</f>
        <v>-1.0911496480306013</v>
      </c>
      <c r="P106" s="201">
        <f>$C$3^(-O106)</f>
        <v>1.1049758587290173</v>
      </c>
      <c r="Q106" s="177">
        <f>AVERAGE(P106:P120)</f>
        <v>0.85023587903716868</v>
      </c>
      <c r="R106" s="21">
        <f>AVERAGE(D106:D120)-AVERAGE(H106:H120)</f>
        <v>5.6462538401285833</v>
      </c>
      <c r="S106" s="22">
        <f>R121-R106</f>
        <v>-2.3806416242550625</v>
      </c>
      <c r="T106" s="21">
        <f>$C$3^(-S106)</f>
        <v>1.2433287532739228</v>
      </c>
      <c r="U106" s="23">
        <f>(R106-R121)/(N106*SQRT(5))</f>
        <v>0.18506833158106745</v>
      </c>
      <c r="V106" s="24">
        <f>TDIST(ABS(U106),4,2)</f>
        <v>0.86218034081004125</v>
      </c>
      <c r="W106" s="25">
        <f>N106/SQRT(5)</f>
        <v>2.5727163625638938</v>
      </c>
      <c r="X106" s="209" t="s">
        <v>17</v>
      </c>
      <c r="Y106" s="209"/>
      <c r="Z106" s="209"/>
      <c r="AA106" s="209"/>
      <c r="AB106" s="209"/>
      <c r="AC106" s="209"/>
    </row>
    <row r="107" spans="1:29">
      <c r="A107" s="211"/>
      <c r="B107" s="214"/>
      <c r="C107" s="198"/>
      <c r="D107" s="62">
        <v>31.944318771362305</v>
      </c>
      <c r="E107" s="202"/>
      <c r="F107" s="202"/>
      <c r="G107" s="27"/>
      <c r="H107" s="82">
        <v>26.864418029785156</v>
      </c>
      <c r="I107" s="202"/>
      <c r="J107" s="202"/>
      <c r="K107" s="29"/>
      <c r="L107" s="202"/>
      <c r="M107" s="29"/>
      <c r="N107" s="30"/>
      <c r="O107" s="202"/>
      <c r="P107" s="202"/>
      <c r="Q107" s="178"/>
      <c r="R107" s="31"/>
      <c r="S107" s="32"/>
      <c r="T107" s="32"/>
      <c r="U107" s="32"/>
      <c r="V107" s="32"/>
      <c r="W107" s="33"/>
    </row>
    <row r="108" spans="1:29" ht="16" thickBot="1">
      <c r="A108" s="211"/>
      <c r="B108" s="214"/>
      <c r="C108" s="199"/>
      <c r="D108" s="62">
        <v>29.268106460571289</v>
      </c>
      <c r="E108" s="204"/>
      <c r="F108" s="204"/>
      <c r="G108" s="27"/>
      <c r="H108" s="82">
        <v>26.948436737060547</v>
      </c>
      <c r="I108" s="204"/>
      <c r="J108" s="204"/>
      <c r="K108" s="29"/>
      <c r="L108" s="204"/>
      <c r="M108" s="27"/>
      <c r="N108" s="34"/>
      <c r="O108" s="204"/>
      <c r="P108" s="204"/>
      <c r="Q108" s="178"/>
      <c r="R108" s="31"/>
      <c r="S108" s="32"/>
      <c r="T108" s="32"/>
      <c r="U108" s="32"/>
      <c r="V108" s="32"/>
      <c r="W108" s="33"/>
    </row>
    <row r="109" spans="1:29">
      <c r="A109" s="211"/>
      <c r="B109" s="214"/>
      <c r="C109" s="208" t="s">
        <v>19</v>
      </c>
      <c r="D109" s="62">
        <v>30.73283576965332</v>
      </c>
      <c r="E109" s="201">
        <f>STDEVA(D109:D111)</f>
        <v>1.5195274189734242</v>
      </c>
      <c r="F109" s="201">
        <f>AVERAGE(D109:D111)</f>
        <v>32.236173629760742</v>
      </c>
      <c r="G109" s="27"/>
      <c r="H109" s="82">
        <v>28.155845642089844</v>
      </c>
      <c r="I109" s="201">
        <f>STDEVA(H109:H111)</f>
        <v>0.12095283200945545</v>
      </c>
      <c r="J109" s="201">
        <f>AVERAGE(H109:H111)</f>
        <v>28.283580780029297</v>
      </c>
      <c r="K109" s="29"/>
      <c r="L109" s="201">
        <f>F109-J109</f>
        <v>3.9525928497314453</v>
      </c>
      <c r="M109" s="29"/>
      <c r="N109" s="26"/>
      <c r="O109" s="201">
        <f>L109-L124</f>
        <v>6.6982987721761091</v>
      </c>
      <c r="P109" s="201">
        <f>$C$3^(-O109)</f>
        <v>0.54183606439044052</v>
      </c>
      <c r="Q109" s="181"/>
      <c r="R109" s="31"/>
      <c r="S109" s="32"/>
      <c r="T109" s="32"/>
      <c r="U109" s="32"/>
      <c r="V109" s="32"/>
      <c r="W109" s="33"/>
    </row>
    <row r="110" spans="1:29">
      <c r="A110" s="211"/>
      <c r="B110" s="214"/>
      <c r="C110" s="198"/>
      <c r="D110" s="62">
        <v>33.771389007568359</v>
      </c>
      <c r="E110" s="202"/>
      <c r="F110" s="202"/>
      <c r="G110" s="27"/>
      <c r="H110" s="82">
        <v>28.29853630065918</v>
      </c>
      <c r="I110" s="202"/>
      <c r="J110" s="202"/>
      <c r="K110" s="29"/>
      <c r="L110" s="202"/>
      <c r="M110" s="29"/>
      <c r="N110" s="26"/>
      <c r="O110" s="202"/>
      <c r="P110" s="202"/>
      <c r="Q110" s="178"/>
      <c r="R110" s="31"/>
      <c r="S110" s="32"/>
      <c r="T110" s="32"/>
      <c r="U110" s="32"/>
      <c r="V110" s="32"/>
      <c r="W110" s="33"/>
    </row>
    <row r="111" spans="1:29" ht="16" thickBot="1">
      <c r="A111" s="211"/>
      <c r="B111" s="214"/>
      <c r="C111" s="200"/>
      <c r="D111" s="62">
        <v>32.204296112060547</v>
      </c>
      <c r="E111" s="204"/>
      <c r="F111" s="204"/>
      <c r="G111" s="27"/>
      <c r="H111" s="82">
        <v>28.396360397338867</v>
      </c>
      <c r="I111" s="204"/>
      <c r="J111" s="204"/>
      <c r="K111" s="29"/>
      <c r="L111" s="204"/>
      <c r="M111" s="27"/>
      <c r="N111" s="36"/>
      <c r="O111" s="204"/>
      <c r="P111" s="204"/>
      <c r="Q111" s="178"/>
      <c r="R111" s="31"/>
      <c r="S111" s="32"/>
      <c r="T111" s="32"/>
      <c r="U111" s="32"/>
      <c r="V111" s="32"/>
      <c r="W111" s="33"/>
    </row>
    <row r="112" spans="1:29">
      <c r="A112" s="211"/>
      <c r="B112" s="214"/>
      <c r="C112" s="197" t="s">
        <v>20</v>
      </c>
      <c r="D112" s="62">
        <v>30.036272048950195</v>
      </c>
      <c r="E112" s="201">
        <f>STDEVA(D112:D114)</f>
        <v>1.3524722172260253</v>
      </c>
      <c r="F112" s="201">
        <f>AVERAGE(D112:D114)</f>
        <v>31.506311416625977</v>
      </c>
      <c r="G112" s="27"/>
      <c r="H112" s="82">
        <v>27.475305557250977</v>
      </c>
      <c r="I112" s="201">
        <f>STDEVA(H112:H114)</f>
        <v>0.29178840436092701</v>
      </c>
      <c r="J112" s="201">
        <f>AVERAGE(H112:H119)</f>
        <v>26.48351001739502</v>
      </c>
      <c r="K112" s="29"/>
      <c r="L112" s="201">
        <f>F112-J112</f>
        <v>5.022801399230957</v>
      </c>
      <c r="M112" s="29"/>
      <c r="N112" s="26"/>
      <c r="O112" s="201">
        <f>L112-L127</f>
        <v>0.70150597890217981</v>
      </c>
      <c r="P112" s="201">
        <f>$C$3^(-O112)</f>
        <v>0.93783893378891947</v>
      </c>
      <c r="Q112" s="181"/>
      <c r="R112" s="31"/>
      <c r="S112" s="32"/>
      <c r="T112" s="32"/>
      <c r="U112" s="32"/>
      <c r="V112" s="32"/>
      <c r="W112" s="33"/>
    </row>
    <row r="113" spans="1:23">
      <c r="A113" s="211"/>
      <c r="B113" s="214"/>
      <c r="C113" s="198"/>
      <c r="D113" s="62">
        <v>31.784801483154297</v>
      </c>
      <c r="E113" s="202"/>
      <c r="F113" s="202"/>
      <c r="G113" s="27"/>
      <c r="H113" s="82">
        <v>27.225961685180664</v>
      </c>
      <c r="I113" s="202"/>
      <c r="J113" s="202"/>
      <c r="K113" s="28"/>
      <c r="L113" s="202"/>
      <c r="M113" s="29"/>
      <c r="N113" s="26"/>
      <c r="O113" s="202"/>
      <c r="P113" s="202"/>
      <c r="Q113" s="178"/>
      <c r="R113" s="31"/>
      <c r="S113" s="32"/>
      <c r="T113" s="32"/>
      <c r="U113" s="32"/>
      <c r="V113" s="32"/>
      <c r="W113" s="33"/>
    </row>
    <row r="114" spans="1:23" ht="16" thickBot="1">
      <c r="A114" s="211"/>
      <c r="B114" s="214"/>
      <c r="C114" s="200"/>
      <c r="D114" s="62">
        <v>32.697860717773438</v>
      </c>
      <c r="E114" s="204"/>
      <c r="F114" s="204"/>
      <c r="G114" s="27"/>
      <c r="H114" s="82">
        <v>26.893695831298828</v>
      </c>
      <c r="I114" s="204"/>
      <c r="J114" s="204"/>
      <c r="K114" s="28"/>
      <c r="L114" s="204"/>
      <c r="M114" s="29"/>
      <c r="N114" s="26"/>
      <c r="O114" s="204"/>
      <c r="P114" s="204"/>
      <c r="Q114" s="178"/>
      <c r="R114" s="31"/>
      <c r="S114" s="32"/>
      <c r="T114" s="32"/>
      <c r="U114" s="32"/>
      <c r="V114" s="32"/>
      <c r="W114" s="33"/>
    </row>
    <row r="115" spans="1:23">
      <c r="A115" s="211"/>
      <c r="B115" s="214"/>
      <c r="C115" s="197" t="s">
        <v>25</v>
      </c>
      <c r="D115" s="62">
        <v>31.700389862060547</v>
      </c>
      <c r="E115" s="201">
        <f>STDEVA(D115:D117)</f>
        <v>2.0634741253594635</v>
      </c>
      <c r="F115" s="201">
        <f>AVERAGE(D115:D117)</f>
        <v>32.568075815836586</v>
      </c>
      <c r="G115" s="27"/>
      <c r="H115" s="82">
        <v>27.579492568969727</v>
      </c>
      <c r="I115" s="201">
        <f>STDEVA(H115:H117)</f>
        <v>0.11716099346064408</v>
      </c>
      <c r="J115" s="201">
        <f>AVERAGE(H115:H117)</f>
        <v>27.71391995747884</v>
      </c>
      <c r="K115" s="28"/>
      <c r="L115" s="201">
        <f>F115-J115</f>
        <v>4.8541558583577462</v>
      </c>
      <c r="M115" s="29"/>
      <c r="N115" s="26"/>
      <c r="O115" s="201">
        <f>L115-L130</f>
        <v>5.1430937449137382</v>
      </c>
      <c r="P115" s="201">
        <f t="shared" ref="P115" si="16">$C$3^(-O115)</f>
        <v>0.62468088882016404</v>
      </c>
      <c r="Q115" s="178"/>
      <c r="R115" s="31"/>
      <c r="S115" s="32"/>
      <c r="T115" s="32"/>
      <c r="U115" s="32"/>
      <c r="V115" s="32"/>
      <c r="W115" s="33"/>
    </row>
    <row r="116" spans="1:23">
      <c r="A116" s="211"/>
      <c r="B116" s="214"/>
      <c r="C116" s="198"/>
      <c r="D116" s="62">
        <v>31.080131530761719</v>
      </c>
      <c r="E116" s="202"/>
      <c r="F116" s="202"/>
      <c r="G116" s="27"/>
      <c r="H116" s="82">
        <v>27.767955780029297</v>
      </c>
      <c r="I116" s="202"/>
      <c r="J116" s="202"/>
      <c r="K116" s="28"/>
      <c r="L116" s="202"/>
      <c r="M116" s="29"/>
      <c r="N116" s="26"/>
      <c r="O116" s="202"/>
      <c r="P116" s="202"/>
      <c r="Q116" s="178"/>
      <c r="R116" s="31"/>
      <c r="S116" s="32"/>
      <c r="T116" s="32"/>
      <c r="U116" s="32"/>
      <c r="V116" s="32"/>
      <c r="W116" s="33"/>
    </row>
    <row r="117" spans="1:23" ht="16" thickBot="1">
      <c r="A117" s="211"/>
      <c r="B117" s="214"/>
      <c r="C117" s="200"/>
      <c r="D117" s="62">
        <v>34.9237060546875</v>
      </c>
      <c r="E117" s="204"/>
      <c r="F117" s="204"/>
      <c r="G117" s="27"/>
      <c r="H117" s="82">
        <v>27.7943115234375</v>
      </c>
      <c r="I117" s="204"/>
      <c r="J117" s="204"/>
      <c r="K117" s="28"/>
      <c r="L117" s="204"/>
      <c r="M117" s="29"/>
      <c r="N117" s="26"/>
      <c r="O117" s="204"/>
      <c r="P117" s="204"/>
      <c r="Q117" s="178"/>
      <c r="R117" s="31"/>
      <c r="S117" s="32"/>
      <c r="T117" s="32"/>
      <c r="U117" s="32"/>
      <c r="V117" s="32"/>
      <c r="W117" s="33"/>
    </row>
    <row r="118" spans="1:23">
      <c r="A118" s="211"/>
      <c r="B118" s="214"/>
      <c r="C118" s="197" t="s">
        <v>26</v>
      </c>
      <c r="D118" s="61">
        <v>34.411914825439453</v>
      </c>
      <c r="E118" s="201">
        <f>STDEVA(D118:D120)</f>
        <v>0.78232672062672071</v>
      </c>
      <c r="F118" s="201">
        <f>AVERAGE(D118:D120)</f>
        <v>34.88798395792643</v>
      </c>
      <c r="G118" s="27"/>
      <c r="H118" s="83">
        <v>23.069362640380859</v>
      </c>
      <c r="I118" s="201">
        <f>STDEVA(H118:H120)</f>
        <v>0.49663242360832</v>
      </c>
      <c r="J118" s="201">
        <f>AVERAGE(H118:H120)</f>
        <v>23.555444081624348</v>
      </c>
      <c r="K118" s="28"/>
      <c r="L118" s="201">
        <f>F118-J118</f>
        <v>11.332539876302082</v>
      </c>
      <c r="M118" s="29"/>
      <c r="N118" s="26"/>
      <c r="O118" s="201">
        <f>L118-L133</f>
        <v>-0.44811566670735559</v>
      </c>
      <c r="P118" s="201">
        <f t="shared" ref="P118" si="17">$C$3^(-O118)</f>
        <v>1.041847649457303</v>
      </c>
      <c r="Q118" s="178"/>
      <c r="R118" s="31"/>
      <c r="S118" s="32"/>
      <c r="T118" s="32"/>
      <c r="U118" s="32"/>
      <c r="V118" s="32"/>
      <c r="W118" s="33"/>
    </row>
    <row r="119" spans="1:23">
      <c r="A119" s="211"/>
      <c r="B119" s="214"/>
      <c r="C119" s="198"/>
      <c r="D119" s="61">
        <v>34.461147308349609</v>
      </c>
      <c r="E119" s="202"/>
      <c r="F119" s="202"/>
      <c r="G119" s="27"/>
      <c r="H119" s="83">
        <v>24.061994552612305</v>
      </c>
      <c r="I119" s="202"/>
      <c r="J119" s="202"/>
      <c r="K119" s="28"/>
      <c r="L119" s="202"/>
      <c r="M119" s="29"/>
      <c r="N119" s="26"/>
      <c r="O119" s="202"/>
      <c r="P119" s="202"/>
      <c r="Q119" s="178"/>
      <c r="R119" s="31"/>
      <c r="S119" s="32"/>
      <c r="T119" s="32"/>
      <c r="U119" s="32"/>
      <c r="V119" s="32"/>
      <c r="W119" s="33"/>
    </row>
    <row r="120" spans="1:23" ht="16" thickBot="1">
      <c r="A120" s="211"/>
      <c r="B120" s="214"/>
      <c r="C120" s="200"/>
      <c r="D120" s="61">
        <v>35.790889739990234</v>
      </c>
      <c r="E120" s="204"/>
      <c r="F120" s="204"/>
      <c r="G120" s="27"/>
      <c r="H120" s="83">
        <v>23.534975051879883</v>
      </c>
      <c r="I120" s="204"/>
      <c r="J120" s="204"/>
      <c r="K120" s="37"/>
      <c r="L120" s="204"/>
      <c r="M120" s="38"/>
      <c r="N120" s="39"/>
      <c r="O120" s="204"/>
      <c r="P120" s="204"/>
      <c r="Q120" s="182"/>
      <c r="R120" s="40"/>
      <c r="S120" s="41"/>
      <c r="T120" s="41"/>
      <c r="U120" s="41"/>
      <c r="V120" s="41"/>
      <c r="W120" s="42"/>
    </row>
    <row r="121" spans="1:23">
      <c r="A121" s="211"/>
      <c r="B121" s="215" t="s">
        <v>24</v>
      </c>
      <c r="C121" s="197" t="s">
        <v>18</v>
      </c>
      <c r="D121" s="97">
        <v>31.564947128295898</v>
      </c>
      <c r="E121" s="201">
        <f>STDEVA(D121:D123)</f>
        <v>1.2953078523111159</v>
      </c>
      <c r="F121" s="201">
        <f>AVERAGE(D121:D123)</f>
        <v>32.295083999633789</v>
      </c>
      <c r="G121" s="15">
        <f>VAR(AVERAGE(D121:D123),AVERAGE(D124:D126),AVERAGE(D127:D129),AVERAGE(D130:D132),AVERAGE(D133:D135))</f>
        <v>3.6992457622514645</v>
      </c>
      <c r="H121" s="81">
        <v>27.076723098754883</v>
      </c>
      <c r="I121" s="201">
        <f>STDEVA(H121:H123)</f>
        <v>0.30635065080690271</v>
      </c>
      <c r="J121" s="197">
        <f>AVERAGE(H121:H123)</f>
        <v>27.419944127400715</v>
      </c>
      <c r="K121" s="17">
        <f>VAR(AVERAGE(H121:H123),AVERAGE(H124:H126),AVERAGE(H127:H129),AVERAGE(H130:H132),AVERAGE(H133:H135))</f>
        <v>26.025467701640878</v>
      </c>
      <c r="L121" s="197">
        <f>F121-J121</f>
        <v>4.8751398722330741</v>
      </c>
      <c r="M121" s="43">
        <f>STDEVA(L121:L135)</f>
        <v>5.5780940508655519</v>
      </c>
      <c r="N121" s="44"/>
      <c r="O121" s="45"/>
      <c r="P121" s="46"/>
      <c r="Q121" s="183"/>
      <c r="R121" s="35">
        <f>AVERAGE(D121:D135)-AVERAGE(H121:H135)</f>
        <v>3.2656122158735208</v>
      </c>
      <c r="S121" s="45"/>
      <c r="T121" s="45"/>
      <c r="U121" s="45"/>
      <c r="V121" s="45"/>
      <c r="W121" s="84"/>
    </row>
    <row r="122" spans="1:23">
      <c r="A122" s="211"/>
      <c r="B122" s="214"/>
      <c r="C122" s="198"/>
      <c r="D122" s="97">
        <v>33.790637969970703</v>
      </c>
      <c r="E122" s="202"/>
      <c r="F122" s="202"/>
      <c r="G122" s="27"/>
      <c r="H122" s="81">
        <v>27.517391204833984</v>
      </c>
      <c r="I122" s="202"/>
      <c r="J122" s="198"/>
      <c r="K122" s="28"/>
      <c r="L122" s="198"/>
      <c r="M122" s="47"/>
      <c r="N122" s="30"/>
      <c r="O122" s="45"/>
      <c r="P122" s="46"/>
      <c r="Q122" s="183"/>
      <c r="R122" s="31"/>
      <c r="S122" s="45"/>
      <c r="T122" s="45"/>
      <c r="U122" s="45"/>
      <c r="V122" s="45"/>
      <c r="W122" s="84"/>
    </row>
    <row r="123" spans="1:23" ht="16" thickBot="1">
      <c r="A123" s="211"/>
      <c r="B123" s="214"/>
      <c r="C123" s="199"/>
      <c r="D123" s="97">
        <v>31.529666900634766</v>
      </c>
      <c r="E123" s="204"/>
      <c r="F123" s="204"/>
      <c r="G123" s="27"/>
      <c r="H123" s="81">
        <v>27.665718078613281</v>
      </c>
      <c r="I123" s="204"/>
      <c r="J123" s="199"/>
      <c r="K123" s="28"/>
      <c r="L123" s="199"/>
      <c r="M123" s="48"/>
      <c r="N123" s="34"/>
      <c r="O123" s="45"/>
      <c r="P123" s="46"/>
      <c r="Q123" s="183"/>
      <c r="R123" s="31"/>
      <c r="S123" s="45"/>
      <c r="T123" s="45"/>
      <c r="U123" s="45"/>
      <c r="V123" s="45"/>
      <c r="W123" s="84"/>
    </row>
    <row r="124" spans="1:23">
      <c r="A124" s="211"/>
      <c r="B124" s="214"/>
      <c r="C124" s="208" t="s">
        <v>19</v>
      </c>
      <c r="D124" s="62">
        <v>16.802667617797852</v>
      </c>
      <c r="E124" s="201">
        <f>STDEVA(D124:D126)</f>
        <v>10.686221739434767</v>
      </c>
      <c r="F124" s="201">
        <f>AVERAGE(D124:D126)</f>
        <v>28.918273289998371</v>
      </c>
      <c r="G124" s="27"/>
      <c r="H124" s="81">
        <v>31.545831680297852</v>
      </c>
      <c r="I124" s="201">
        <f>STDEVA(H124:H126)</f>
        <v>0.10428495406600113</v>
      </c>
      <c r="J124" s="197">
        <f>AVERAGE(H124:H126)</f>
        <v>31.663979212443035</v>
      </c>
      <c r="K124" s="28"/>
      <c r="L124" s="197">
        <f t="shared" ref="L124" si="18">F124-J124</f>
        <v>-2.7457059224446638</v>
      </c>
      <c r="M124" s="47"/>
      <c r="N124" s="30"/>
      <c r="O124" s="45"/>
      <c r="P124" s="46"/>
      <c r="Q124" s="183"/>
      <c r="R124" s="31"/>
      <c r="S124" s="45"/>
      <c r="T124" s="45"/>
      <c r="U124" s="45"/>
      <c r="V124" s="45"/>
      <c r="W124" s="84"/>
    </row>
    <row r="125" spans="1:23">
      <c r="A125" s="211"/>
      <c r="B125" s="214"/>
      <c r="C125" s="198"/>
      <c r="D125" s="62">
        <v>37.002010345458984</v>
      </c>
      <c r="E125" s="202"/>
      <c r="F125" s="202"/>
      <c r="G125" s="27"/>
      <c r="H125" s="81">
        <v>31.702898025512695</v>
      </c>
      <c r="I125" s="202"/>
      <c r="J125" s="198"/>
      <c r="K125" s="28"/>
      <c r="L125" s="198"/>
      <c r="M125" s="47"/>
      <c r="N125" s="30"/>
      <c r="O125" s="45"/>
      <c r="P125" s="46"/>
      <c r="Q125" s="183"/>
      <c r="R125" s="31"/>
      <c r="S125" s="45"/>
      <c r="T125" s="45"/>
      <c r="U125" s="45"/>
      <c r="V125" s="45"/>
      <c r="W125" s="84"/>
    </row>
    <row r="126" spans="1:23" ht="16" thickBot="1">
      <c r="A126" s="211"/>
      <c r="B126" s="214"/>
      <c r="C126" s="200"/>
      <c r="D126" s="62">
        <v>32.950141906738281</v>
      </c>
      <c r="E126" s="204"/>
      <c r="F126" s="204"/>
      <c r="G126" s="27"/>
      <c r="H126" s="81">
        <v>31.743207931518555</v>
      </c>
      <c r="I126" s="204"/>
      <c r="J126" s="199"/>
      <c r="K126" s="28"/>
      <c r="L126" s="199"/>
      <c r="M126" s="48"/>
      <c r="N126" s="34"/>
      <c r="O126" s="45"/>
      <c r="P126" s="46"/>
      <c r="Q126" s="183"/>
      <c r="R126" s="31"/>
      <c r="S126" s="45"/>
      <c r="T126" s="45"/>
      <c r="U126" s="45"/>
      <c r="V126" s="45"/>
      <c r="W126" s="84"/>
    </row>
    <row r="127" spans="1:23">
      <c r="A127" s="211"/>
      <c r="B127" s="214"/>
      <c r="C127" s="197" t="s">
        <v>20</v>
      </c>
      <c r="D127" s="62">
        <v>29.75433349609375</v>
      </c>
      <c r="E127" s="201">
        <f>STDEVA(D127:D129)</f>
        <v>0.86109843216605286</v>
      </c>
      <c r="F127" s="201">
        <f>AVERAGE(D127:D129)</f>
        <v>30.263315836588543</v>
      </c>
      <c r="G127" s="27"/>
      <c r="H127" s="81">
        <v>26.467136383056641</v>
      </c>
      <c r="I127" s="201">
        <f>STDEVA(H127:H129)</f>
        <v>0.46671080121495007</v>
      </c>
      <c r="J127" s="197">
        <f>AVERAGE(H127:H129)</f>
        <v>25.942020416259766</v>
      </c>
      <c r="K127" s="28"/>
      <c r="L127" s="197">
        <f t="shared" ref="L127" si="19">F127-J127</f>
        <v>4.3212954203287772</v>
      </c>
      <c r="M127" s="47"/>
      <c r="N127" s="30"/>
      <c r="O127" s="45"/>
      <c r="P127" s="46"/>
      <c r="Q127" s="183"/>
      <c r="R127" s="31"/>
      <c r="S127" s="45"/>
      <c r="T127" s="45"/>
      <c r="U127" s="45"/>
      <c r="V127" s="45"/>
      <c r="W127" s="84"/>
    </row>
    <row r="128" spans="1:23">
      <c r="A128" s="211"/>
      <c r="B128" s="214"/>
      <c r="C128" s="198"/>
      <c r="D128" s="62">
        <v>31.257532119750977</v>
      </c>
      <c r="E128" s="202"/>
      <c r="F128" s="202"/>
      <c r="G128" s="27"/>
      <c r="H128" s="81">
        <v>25.784385681152344</v>
      </c>
      <c r="I128" s="202"/>
      <c r="J128" s="198"/>
      <c r="K128" s="28"/>
      <c r="L128" s="198"/>
      <c r="M128" s="47"/>
      <c r="N128" s="30"/>
      <c r="O128" s="45"/>
      <c r="P128" s="46"/>
      <c r="Q128" s="183"/>
      <c r="R128" s="31"/>
      <c r="S128" s="45"/>
      <c r="T128" s="45"/>
      <c r="U128" s="45"/>
      <c r="V128" s="45"/>
      <c r="W128" s="84"/>
    </row>
    <row r="129" spans="1:29" ht="16" thickBot="1">
      <c r="A129" s="211"/>
      <c r="B129" s="214"/>
      <c r="C129" s="200"/>
      <c r="D129" s="62">
        <v>29.778081893920898</v>
      </c>
      <c r="E129" s="204"/>
      <c r="F129" s="204"/>
      <c r="G129" s="27"/>
      <c r="H129" s="81">
        <v>25.574539184570312</v>
      </c>
      <c r="I129" s="204"/>
      <c r="J129" s="199"/>
      <c r="K129" s="28"/>
      <c r="L129" s="199"/>
      <c r="M129" s="47"/>
      <c r="N129" s="30"/>
      <c r="O129" s="45"/>
      <c r="P129" s="46"/>
      <c r="Q129" s="183"/>
      <c r="R129" s="31"/>
      <c r="S129" s="45"/>
      <c r="T129" s="45"/>
      <c r="U129" s="45"/>
      <c r="V129" s="45"/>
      <c r="W129" s="84"/>
    </row>
    <row r="130" spans="1:29">
      <c r="A130" s="211"/>
      <c r="B130" s="214"/>
      <c r="C130" s="197" t="s">
        <v>25</v>
      </c>
      <c r="D130" s="62" t="s">
        <v>34</v>
      </c>
      <c r="E130" s="201">
        <f>STDEVA(D130:D132)</f>
        <v>19.431607976233838</v>
      </c>
      <c r="F130" s="201">
        <f>AVERAGE(D130:D132)</f>
        <v>33.656532287597656</v>
      </c>
      <c r="G130" s="27"/>
      <c r="H130" s="81">
        <v>35.049442291259766</v>
      </c>
      <c r="I130" s="201">
        <f>STDEVA(H130:H132)</f>
        <v>1.0177574375711977</v>
      </c>
      <c r="J130" s="197">
        <f>AVERAGE(H130:H132)</f>
        <v>33.945470174153648</v>
      </c>
      <c r="K130" s="28"/>
      <c r="L130" s="197">
        <f t="shared" ref="L130" si="20">F130-J130</f>
        <v>-0.28893788655599195</v>
      </c>
      <c r="M130" s="47"/>
      <c r="N130" s="30"/>
      <c r="O130" s="45"/>
      <c r="P130" s="46"/>
      <c r="Q130" s="183"/>
      <c r="R130" s="31"/>
      <c r="S130" s="45"/>
      <c r="T130" s="45"/>
      <c r="U130" s="45"/>
      <c r="V130" s="45"/>
      <c r="W130" s="84"/>
    </row>
    <row r="131" spans="1:29">
      <c r="A131" s="211"/>
      <c r="B131" s="214"/>
      <c r="C131" s="198"/>
      <c r="D131" s="62">
        <v>33.656532287597656</v>
      </c>
      <c r="E131" s="202"/>
      <c r="F131" s="202"/>
      <c r="G131" s="27"/>
      <c r="H131" s="81">
        <v>33.044536590576172</v>
      </c>
      <c r="I131" s="202"/>
      <c r="J131" s="198"/>
      <c r="K131" s="28"/>
      <c r="L131" s="198"/>
      <c r="M131" s="47"/>
      <c r="N131" s="30"/>
      <c r="O131" s="45"/>
      <c r="P131" s="46"/>
      <c r="Q131" s="183"/>
      <c r="R131" s="31"/>
      <c r="S131" s="45"/>
      <c r="T131" s="45"/>
      <c r="U131" s="45"/>
      <c r="V131" s="45"/>
      <c r="W131" s="84"/>
    </row>
    <row r="132" spans="1:29" ht="16" thickBot="1">
      <c r="A132" s="211"/>
      <c r="B132" s="214"/>
      <c r="C132" s="200"/>
      <c r="D132" s="62" t="s">
        <v>34</v>
      </c>
      <c r="E132" s="204"/>
      <c r="F132" s="204"/>
      <c r="G132" s="27"/>
      <c r="H132" s="81">
        <v>33.742431640625</v>
      </c>
      <c r="I132" s="204"/>
      <c r="J132" s="199"/>
      <c r="K132" s="28"/>
      <c r="L132" s="199"/>
      <c r="M132" s="47"/>
      <c r="N132" s="30"/>
      <c r="O132" s="45"/>
      <c r="P132" s="46"/>
      <c r="Q132" s="183"/>
      <c r="R132" s="31"/>
      <c r="S132" s="45"/>
      <c r="T132" s="45"/>
      <c r="U132" s="45"/>
      <c r="V132" s="45"/>
      <c r="W132" s="84"/>
    </row>
    <row r="133" spans="1:29">
      <c r="A133" s="211"/>
      <c r="B133" s="214"/>
      <c r="C133" s="197" t="s">
        <v>26</v>
      </c>
      <c r="D133" s="61">
        <v>32.013835906982422</v>
      </c>
      <c r="E133" s="201">
        <f>STDEVA(D133:D135)</f>
        <v>0.61221135986126241</v>
      </c>
      <c r="F133" s="201">
        <f>AVERAGE(D133:D135)</f>
        <v>32.655947367350258</v>
      </c>
      <c r="G133" s="27"/>
      <c r="H133" s="83">
        <v>20.420536041259766</v>
      </c>
      <c r="I133" s="201">
        <f>STDEVA(H133:H135)</f>
        <v>0.40160977862317887</v>
      </c>
      <c r="J133" s="197">
        <f>AVERAGE(H133:H135)</f>
        <v>20.87529182434082</v>
      </c>
      <c r="K133" s="28"/>
      <c r="L133" s="197">
        <f t="shared" ref="L133" si="21">F133-J133</f>
        <v>11.780655543009438</v>
      </c>
      <c r="M133" s="47"/>
      <c r="N133" s="30"/>
      <c r="O133" s="45"/>
      <c r="P133" s="46"/>
      <c r="Q133" s="183"/>
      <c r="R133" s="31"/>
      <c r="S133" s="45"/>
      <c r="T133" s="45"/>
      <c r="U133" s="45"/>
      <c r="V133" s="45"/>
      <c r="W133" s="84"/>
    </row>
    <row r="134" spans="1:29">
      <c r="A134" s="211"/>
      <c r="B134" s="214"/>
      <c r="C134" s="198"/>
      <c r="D134" s="61">
        <v>33.233074188232422</v>
      </c>
      <c r="E134" s="202"/>
      <c r="F134" s="202"/>
      <c r="G134" s="27"/>
      <c r="H134" s="83">
        <v>21.024003982543945</v>
      </c>
      <c r="I134" s="202"/>
      <c r="J134" s="198"/>
      <c r="K134" s="28"/>
      <c r="L134" s="198"/>
      <c r="M134" s="47"/>
      <c r="N134" s="30"/>
      <c r="O134" s="45"/>
      <c r="P134" s="46"/>
      <c r="Q134" s="183"/>
      <c r="R134" s="31"/>
      <c r="S134" s="45"/>
      <c r="T134" s="45"/>
      <c r="U134" s="45"/>
      <c r="V134" s="45"/>
      <c r="W134" s="84"/>
    </row>
    <row r="135" spans="1:29">
      <c r="A135" s="228"/>
      <c r="B135" s="229"/>
      <c r="C135" s="199"/>
      <c r="D135" s="61">
        <v>32.720932006835938</v>
      </c>
      <c r="E135" s="204"/>
      <c r="F135" s="204"/>
      <c r="G135" s="53"/>
      <c r="H135" s="83">
        <v>21.18133544921875</v>
      </c>
      <c r="I135" s="204"/>
      <c r="J135" s="199"/>
      <c r="K135" s="54"/>
      <c r="L135" s="199"/>
      <c r="M135" s="55"/>
      <c r="N135" s="56"/>
      <c r="O135" s="57"/>
      <c r="P135" s="58"/>
      <c r="Q135" s="184"/>
      <c r="R135" s="59"/>
      <c r="S135" s="57"/>
      <c r="T135" s="57"/>
      <c r="U135" s="57"/>
      <c r="V135" s="57"/>
      <c r="W135" s="85"/>
    </row>
    <row r="138" spans="1:29" ht="16" thickBot="1"/>
    <row r="139" spans="1:29">
      <c r="A139" s="210" t="s">
        <v>37</v>
      </c>
      <c r="B139" s="213" t="s">
        <v>23</v>
      </c>
      <c r="C139" s="197" t="s">
        <v>18</v>
      </c>
      <c r="D139" s="62">
        <v>30.656816482543945</v>
      </c>
      <c r="E139" s="201">
        <f>STDEVA(D139:D141)</f>
        <v>1.3635545684046164</v>
      </c>
      <c r="F139" s="201">
        <f>AVERAGE(D139:D141)</f>
        <v>31.228099822998047</v>
      </c>
      <c r="G139" s="16">
        <f>VAR(AVERAGE(D139:D141),AVERAGE(D142:D144),AVERAGE(D145:D147),AVERAGE(D151:D153))</f>
        <v>6.2875761248450814</v>
      </c>
      <c r="H139" s="82">
        <v>26.478002548217773</v>
      </c>
      <c r="I139" s="201">
        <f>STDEVA(H139:H141)</f>
        <v>8.7551935941784662E-2</v>
      </c>
      <c r="J139" s="201">
        <f>AVERAGE(H139:H141)</f>
        <v>26.428472518920898</v>
      </c>
      <c r="K139" s="18">
        <f>VAR(AVERAGE(H139:H141),AVERAGE(H142:H144),AVERAGE(H145:H147),AVERAGE(H151:H153))</f>
        <v>8.6574381346475064</v>
      </c>
      <c r="L139" s="201">
        <f>F139-J139</f>
        <v>4.7996273040771484</v>
      </c>
      <c r="M139" s="19">
        <f>STDEVA(L139:L153)</f>
        <v>1.9455438308755073</v>
      </c>
      <c r="N139" s="20">
        <f>SQRT((POWER(M154,2)+POWER(M139,2)/4))</f>
        <v>1.6919556611580675</v>
      </c>
      <c r="O139" s="201">
        <f>L139-L154</f>
        <v>3.0141188303629889</v>
      </c>
      <c r="P139" s="201">
        <f>$C$3^(-O139)</f>
        <v>0.75900590079202623</v>
      </c>
      <c r="Q139" s="177">
        <f>AVERAGE(P139:P153)</f>
        <v>0.81349159001636329</v>
      </c>
      <c r="R139" s="21">
        <f>AVERAGE(D139:D153)-AVERAGE(H139:H153)</f>
        <v>5.7829869588216134</v>
      </c>
      <c r="S139" s="22">
        <f>R154-R139</f>
        <v>-2.6030114491780694</v>
      </c>
      <c r="T139" s="21">
        <f>$C$3^(-S139)</f>
        <v>1.2688813630308298</v>
      </c>
      <c r="U139" s="23">
        <f>(R139-R154)/(N139*SQRT(4))</f>
        <v>0.76923157885722171</v>
      </c>
      <c r="V139" s="24">
        <f>TDIST(ABS(U139),3,2)</f>
        <v>0.497770492800785</v>
      </c>
      <c r="W139" s="25">
        <f>N139/SQRT(4)</f>
        <v>0.84597783057903375</v>
      </c>
      <c r="X139" s="209" t="s">
        <v>17</v>
      </c>
      <c r="Y139" s="209"/>
      <c r="Z139" s="209"/>
      <c r="AA139" s="209"/>
      <c r="AB139" s="209"/>
      <c r="AC139" s="209"/>
    </row>
    <row r="140" spans="1:29">
      <c r="A140" s="211"/>
      <c r="B140" s="214"/>
      <c r="C140" s="198"/>
      <c r="D140" s="62">
        <v>30.243108749389648</v>
      </c>
      <c r="E140" s="202"/>
      <c r="F140" s="202"/>
      <c r="G140" s="27"/>
      <c r="H140" s="82">
        <v>26.480031967163086</v>
      </c>
      <c r="I140" s="202"/>
      <c r="J140" s="202"/>
      <c r="K140" s="29"/>
      <c r="L140" s="202"/>
      <c r="M140" s="29"/>
      <c r="N140" s="30"/>
      <c r="O140" s="202"/>
      <c r="P140" s="202"/>
      <c r="Q140" s="178"/>
      <c r="R140" s="31"/>
      <c r="S140" s="32"/>
      <c r="T140" s="32"/>
      <c r="U140" s="32"/>
      <c r="V140" s="32"/>
      <c r="W140" s="33"/>
    </row>
    <row r="141" spans="1:29" ht="16" thickBot="1">
      <c r="A141" s="211"/>
      <c r="B141" s="214"/>
      <c r="C141" s="199"/>
      <c r="D141" s="62">
        <v>32.784374237060547</v>
      </c>
      <c r="E141" s="204"/>
      <c r="F141" s="204"/>
      <c r="G141" s="27"/>
      <c r="H141" s="82">
        <v>26.327383041381836</v>
      </c>
      <c r="I141" s="204"/>
      <c r="J141" s="204"/>
      <c r="K141" s="29"/>
      <c r="L141" s="204"/>
      <c r="M141" s="27"/>
      <c r="N141" s="34"/>
      <c r="O141" s="204"/>
      <c r="P141" s="204"/>
      <c r="Q141" s="178"/>
      <c r="R141" s="31"/>
      <c r="S141" s="32"/>
      <c r="T141" s="32"/>
      <c r="U141" s="32"/>
      <c r="V141" s="32"/>
      <c r="W141" s="33"/>
    </row>
    <row r="142" spans="1:29">
      <c r="A142" s="211"/>
      <c r="B142" s="214"/>
      <c r="C142" s="208" t="s">
        <v>19</v>
      </c>
      <c r="D142" s="83">
        <v>31.350980758666992</v>
      </c>
      <c r="E142" s="201">
        <f>STDEVA(D142:D144)</f>
        <v>1.0163729498479293</v>
      </c>
      <c r="F142" s="201">
        <f>AVERAGE(D142:D144)</f>
        <v>32.454734166463219</v>
      </c>
      <c r="G142" s="27"/>
      <c r="H142" s="83">
        <v>24.448184967041016</v>
      </c>
      <c r="I142" s="201">
        <f>STDEVA(H142:H144)</f>
        <v>0.23354821318662497</v>
      </c>
      <c r="J142" s="201">
        <f>AVERAGE(H142:H144)</f>
        <v>24.39115269978841</v>
      </c>
      <c r="K142" s="29"/>
      <c r="L142" s="201">
        <f>F142-J142</f>
        <v>8.0635814666748082</v>
      </c>
      <c r="M142" s="29"/>
      <c r="N142" s="26"/>
      <c r="O142" s="201">
        <f>L142-L157</f>
        <v>4.2958710988362654</v>
      </c>
      <c r="P142" s="201">
        <f>$C$3^(-O142)</f>
        <v>0.67502440292483346</v>
      </c>
      <c r="Q142" s="181"/>
      <c r="R142" s="31"/>
      <c r="S142" s="32"/>
      <c r="T142" s="32"/>
      <c r="U142" s="32"/>
      <c r="V142" s="32"/>
      <c r="W142" s="33"/>
    </row>
    <row r="143" spans="1:29">
      <c r="A143" s="211"/>
      <c r="B143" s="214"/>
      <c r="C143" s="198"/>
      <c r="D143" s="83">
        <v>33.352024078369141</v>
      </c>
      <c r="E143" s="202"/>
      <c r="F143" s="202"/>
      <c r="G143" s="27"/>
      <c r="H143" s="83">
        <v>24.590902328491211</v>
      </c>
      <c r="I143" s="202"/>
      <c r="J143" s="202"/>
      <c r="K143" s="29"/>
      <c r="L143" s="202"/>
      <c r="M143" s="29"/>
      <c r="N143" s="26"/>
      <c r="O143" s="202"/>
      <c r="P143" s="202"/>
      <c r="Q143" s="178"/>
      <c r="R143" s="31"/>
      <c r="S143" s="32"/>
      <c r="T143" s="32"/>
      <c r="U143" s="32"/>
      <c r="V143" s="32"/>
      <c r="W143" s="33"/>
    </row>
    <row r="144" spans="1:29" ht="16" thickBot="1">
      <c r="A144" s="211"/>
      <c r="B144" s="214"/>
      <c r="C144" s="200"/>
      <c r="D144" s="83">
        <v>32.661197662353516</v>
      </c>
      <c r="E144" s="204"/>
      <c r="F144" s="204"/>
      <c r="G144" s="27"/>
      <c r="H144" s="83">
        <v>24.134370803833008</v>
      </c>
      <c r="I144" s="204"/>
      <c r="J144" s="204"/>
      <c r="K144" s="29"/>
      <c r="L144" s="204"/>
      <c r="M144" s="27"/>
      <c r="N144" s="36"/>
      <c r="O144" s="204"/>
      <c r="P144" s="204"/>
      <c r="Q144" s="178"/>
      <c r="R144" s="31"/>
      <c r="S144" s="32"/>
      <c r="T144" s="32"/>
      <c r="U144" s="32"/>
      <c r="V144" s="32"/>
      <c r="W144" s="33"/>
    </row>
    <row r="145" spans="1:23">
      <c r="A145" s="211"/>
      <c r="B145" s="214"/>
      <c r="C145" s="197" t="s">
        <v>20</v>
      </c>
      <c r="D145" s="81">
        <v>29.809988021850586</v>
      </c>
      <c r="E145" s="201">
        <f>STDEVA(D145:D147)</f>
        <v>3.0967941420727501</v>
      </c>
      <c r="F145" s="201">
        <f>AVERAGE(D145:D147)</f>
        <v>33.098733901977539</v>
      </c>
      <c r="G145" s="27"/>
      <c r="H145" s="82">
        <v>28.085414886474609</v>
      </c>
      <c r="I145" s="201">
        <f>STDEVA(H145:H147)</f>
        <v>0.45687345715551397</v>
      </c>
      <c r="J145" s="201">
        <f>AVERAGE(H145:H152)</f>
        <v>29.651795959472658</v>
      </c>
      <c r="K145" s="29"/>
      <c r="L145" s="201">
        <f>F145-J145</f>
        <v>3.4469379425048814</v>
      </c>
      <c r="M145" s="29"/>
      <c r="N145" s="26"/>
      <c r="O145" s="201">
        <f>L145-L160</f>
        <v>1.1153765360514285</v>
      </c>
      <c r="P145" s="201">
        <f>$C$3^(-O145)</f>
        <v>0.90299354248491848</v>
      </c>
      <c r="Q145" s="181"/>
      <c r="R145" s="31"/>
      <c r="S145" s="32"/>
      <c r="T145" s="32"/>
      <c r="U145" s="32"/>
      <c r="V145" s="32"/>
      <c r="W145" s="33"/>
    </row>
    <row r="146" spans="1:23">
      <c r="A146" s="211"/>
      <c r="B146" s="214"/>
      <c r="C146" s="198"/>
      <c r="D146" s="81">
        <v>35.958938598632812</v>
      </c>
      <c r="E146" s="202"/>
      <c r="F146" s="202"/>
      <c r="G146" s="27"/>
      <c r="H146" s="82">
        <v>28.871353149414062</v>
      </c>
      <c r="I146" s="202"/>
      <c r="J146" s="202"/>
      <c r="K146" s="28"/>
      <c r="L146" s="202"/>
      <c r="M146" s="29"/>
      <c r="N146" s="26"/>
      <c r="O146" s="202"/>
      <c r="P146" s="202"/>
      <c r="Q146" s="178"/>
      <c r="R146" s="31"/>
      <c r="S146" s="32"/>
      <c r="T146" s="32"/>
      <c r="U146" s="32"/>
      <c r="V146" s="32"/>
      <c r="W146" s="33"/>
    </row>
    <row r="147" spans="1:23" ht="16" thickBot="1">
      <c r="A147" s="211"/>
      <c r="B147" s="214"/>
      <c r="C147" s="200"/>
      <c r="D147" s="81">
        <v>33.527275085449219</v>
      </c>
      <c r="E147" s="204"/>
      <c r="F147" s="204"/>
      <c r="G147" s="27"/>
      <c r="H147" s="82">
        <v>28.882024765014648</v>
      </c>
      <c r="I147" s="204"/>
      <c r="J147" s="204"/>
      <c r="K147" s="28"/>
      <c r="L147" s="204"/>
      <c r="M147" s="29"/>
      <c r="N147" s="26"/>
      <c r="O147" s="204"/>
      <c r="P147" s="204"/>
      <c r="Q147" s="178"/>
      <c r="R147" s="31"/>
      <c r="S147" s="32"/>
      <c r="T147" s="32"/>
      <c r="U147" s="32"/>
      <c r="V147" s="32"/>
      <c r="W147" s="33"/>
    </row>
    <row r="148" spans="1:23">
      <c r="A148" s="211"/>
      <c r="B148" s="214"/>
      <c r="C148" s="205" t="s">
        <v>25</v>
      </c>
      <c r="D148" s="104"/>
      <c r="E148" s="205"/>
      <c r="F148" s="205"/>
      <c r="G148" s="98"/>
      <c r="H148" s="123"/>
      <c r="I148" s="205"/>
      <c r="J148" s="205"/>
      <c r="K148" s="99"/>
      <c r="L148" s="205"/>
      <c r="M148" s="98"/>
      <c r="N148" s="100"/>
      <c r="O148" s="205"/>
      <c r="P148" s="205"/>
      <c r="Q148" s="187"/>
      <c r="R148" s="110"/>
      <c r="S148" s="124"/>
      <c r="T148" s="124"/>
      <c r="U148" s="124"/>
      <c r="V148" s="124"/>
      <c r="W148" s="125"/>
    </row>
    <row r="149" spans="1:23">
      <c r="A149" s="211"/>
      <c r="B149" s="214"/>
      <c r="C149" s="206"/>
      <c r="D149" s="104"/>
      <c r="E149" s="206"/>
      <c r="F149" s="206"/>
      <c r="G149" s="98"/>
      <c r="H149" s="123"/>
      <c r="I149" s="206"/>
      <c r="J149" s="206"/>
      <c r="K149" s="99"/>
      <c r="L149" s="206"/>
      <c r="M149" s="98"/>
      <c r="N149" s="100"/>
      <c r="O149" s="206"/>
      <c r="P149" s="206"/>
      <c r="Q149" s="187"/>
      <c r="R149" s="110"/>
      <c r="S149" s="124"/>
      <c r="T149" s="124"/>
      <c r="U149" s="124"/>
      <c r="V149" s="124"/>
      <c r="W149" s="125"/>
    </row>
    <row r="150" spans="1:23" ht="16" thickBot="1">
      <c r="A150" s="211"/>
      <c r="B150" s="214"/>
      <c r="C150" s="217"/>
      <c r="D150" s="104"/>
      <c r="E150" s="207"/>
      <c r="F150" s="207"/>
      <c r="G150" s="98"/>
      <c r="H150" s="123"/>
      <c r="I150" s="207"/>
      <c r="J150" s="207"/>
      <c r="K150" s="99"/>
      <c r="L150" s="207"/>
      <c r="M150" s="98"/>
      <c r="N150" s="100"/>
      <c r="O150" s="207"/>
      <c r="P150" s="207"/>
      <c r="Q150" s="187"/>
      <c r="R150" s="110"/>
      <c r="S150" s="124"/>
      <c r="T150" s="124"/>
      <c r="U150" s="124"/>
      <c r="V150" s="124"/>
      <c r="W150" s="125"/>
    </row>
    <row r="151" spans="1:23">
      <c r="A151" s="211"/>
      <c r="B151" s="214"/>
      <c r="C151" s="197" t="s">
        <v>26</v>
      </c>
      <c r="D151" s="81">
        <v>36.808490753173828</v>
      </c>
      <c r="E151" s="201">
        <f>STDEVA(D151:D153)</f>
        <v>0.50471054128394399</v>
      </c>
      <c r="F151" s="201">
        <f>AVERAGE(D151:D153)</f>
        <v>37.029382069905601</v>
      </c>
      <c r="G151" s="27"/>
      <c r="H151" s="82">
        <v>31.473459243774414</v>
      </c>
      <c r="I151" s="201">
        <f>STDEVA(H151:H153)</f>
        <v>0.27078778286264338</v>
      </c>
      <c r="J151" s="201">
        <f>AVERAGE(H151:H153)</f>
        <v>31.246445973714192</v>
      </c>
      <c r="K151" s="28"/>
      <c r="L151" s="201">
        <f>F151-J151</f>
        <v>5.7829360961914098</v>
      </c>
      <c r="M151" s="29"/>
      <c r="N151" s="26"/>
      <c r="O151" s="201">
        <f>L151-L166</f>
        <v>0.94781430562337476</v>
      </c>
      <c r="P151" s="201">
        <f>$C$3^(-O151)</f>
        <v>0.91694251386367465</v>
      </c>
      <c r="Q151" s="178"/>
      <c r="R151" s="31"/>
      <c r="S151" s="32"/>
      <c r="T151" s="32"/>
      <c r="U151" s="32"/>
      <c r="V151" s="32"/>
      <c r="W151" s="33"/>
    </row>
    <row r="152" spans="1:23">
      <c r="A152" s="211"/>
      <c r="B152" s="214"/>
      <c r="C152" s="198"/>
      <c r="D152" s="81">
        <v>36.672775268554688</v>
      </c>
      <c r="E152" s="202"/>
      <c r="F152" s="202"/>
      <c r="G152" s="27"/>
      <c r="H152" s="82">
        <v>30.946727752685547</v>
      </c>
      <c r="I152" s="202"/>
      <c r="J152" s="202"/>
      <c r="K152" s="28"/>
      <c r="L152" s="202"/>
      <c r="M152" s="29"/>
      <c r="N152" s="26"/>
      <c r="O152" s="202"/>
      <c r="P152" s="202"/>
      <c r="Q152" s="178"/>
      <c r="R152" s="31"/>
      <c r="S152" s="32"/>
      <c r="T152" s="32"/>
      <c r="U152" s="32"/>
      <c r="V152" s="32"/>
      <c r="W152" s="33"/>
    </row>
    <row r="153" spans="1:23" ht="16" thickBot="1">
      <c r="A153" s="211"/>
      <c r="B153" s="214"/>
      <c r="C153" s="200"/>
      <c r="D153" s="81">
        <v>37.606880187988281</v>
      </c>
      <c r="E153" s="204"/>
      <c r="F153" s="204"/>
      <c r="G153" s="38"/>
      <c r="H153" s="82">
        <v>31.319150924682617</v>
      </c>
      <c r="I153" s="204"/>
      <c r="J153" s="204"/>
      <c r="K153" s="37"/>
      <c r="L153" s="204"/>
      <c r="M153" s="38"/>
      <c r="N153" s="39"/>
      <c r="O153" s="204"/>
      <c r="P153" s="204"/>
      <c r="Q153" s="182"/>
      <c r="R153" s="40"/>
      <c r="S153" s="41"/>
      <c r="T153" s="41"/>
      <c r="U153" s="41"/>
      <c r="V153" s="41"/>
      <c r="W153" s="42"/>
    </row>
    <row r="154" spans="1:23">
      <c r="A154" s="211"/>
      <c r="B154" s="215" t="s">
        <v>24</v>
      </c>
      <c r="C154" s="197" t="s">
        <v>18</v>
      </c>
      <c r="D154" s="81">
        <v>27.822404861450099</v>
      </c>
      <c r="E154" s="201">
        <f>STDEVA(D154:D156)</f>
        <v>1.6457761552328765</v>
      </c>
      <c r="F154" s="201">
        <f>AVERAGE(D154:D156)</f>
        <v>29.636807123819953</v>
      </c>
      <c r="G154" s="63">
        <f>VAR(AVERAGE(D154:D156),AVERAGE(D157:D159),AVERAGE(D160:D162),AVERAGE(D166:D168))</f>
        <v>2.2448297810682747</v>
      </c>
      <c r="H154" s="70">
        <v>27.895591735839844</v>
      </c>
      <c r="I154" s="201">
        <f>STDEVA(H154:H156)</f>
        <v>0.14599928613106705</v>
      </c>
      <c r="J154" s="197">
        <f>AVERAGE(H154:H156)</f>
        <v>27.851298650105793</v>
      </c>
      <c r="K154" s="17">
        <f>VAR(AVERAGE(H154:H156),AVERAGE(H157:H159),AVERAGE(H160:H162),,AVERAGE(H166:H168))</f>
        <v>160.45744859614842</v>
      </c>
      <c r="L154" s="197">
        <f>F154-J154</f>
        <v>1.7855084737141595</v>
      </c>
      <c r="M154" s="43">
        <f>STDEVA(L154:L168)</f>
        <v>1.3843513859784289</v>
      </c>
      <c r="N154" s="44"/>
      <c r="O154" s="45"/>
      <c r="P154" s="46"/>
      <c r="Q154" s="183"/>
      <c r="R154" s="35">
        <f>AVERAGE(D154:D168)-AVERAGE(H154:H168)</f>
        <v>3.179975509643544</v>
      </c>
      <c r="S154" s="45"/>
      <c r="T154" s="45"/>
      <c r="U154" s="45"/>
      <c r="V154" s="45"/>
      <c r="W154" s="84"/>
    </row>
    <row r="155" spans="1:23">
      <c r="A155" s="211"/>
      <c r="B155" s="214"/>
      <c r="C155" s="198"/>
      <c r="D155" s="81">
        <v>31.03343391418457</v>
      </c>
      <c r="E155" s="202"/>
      <c r="F155" s="202"/>
      <c r="G155" s="64"/>
      <c r="H155" s="71">
        <v>27.970022201538086</v>
      </c>
      <c r="I155" s="202"/>
      <c r="J155" s="198"/>
      <c r="K155" s="28"/>
      <c r="L155" s="198"/>
      <c r="M155" s="47"/>
      <c r="N155" s="30"/>
      <c r="O155" s="45"/>
      <c r="P155" s="46"/>
      <c r="Q155" s="183"/>
      <c r="R155" s="31"/>
      <c r="S155" s="45"/>
      <c r="T155" s="45"/>
      <c r="U155" s="45"/>
      <c r="V155" s="45"/>
      <c r="W155" s="84"/>
    </row>
    <row r="156" spans="1:23" ht="16" thickBot="1">
      <c r="A156" s="211"/>
      <c r="B156" s="214"/>
      <c r="C156" s="199"/>
      <c r="D156" s="81">
        <v>30.054582595825195</v>
      </c>
      <c r="E156" s="204"/>
      <c r="F156" s="204"/>
      <c r="G156" s="64"/>
      <c r="H156" s="71">
        <v>27.688282012939453</v>
      </c>
      <c r="I156" s="204"/>
      <c r="J156" s="199"/>
      <c r="K156" s="28"/>
      <c r="L156" s="199"/>
      <c r="M156" s="48"/>
      <c r="N156" s="34"/>
      <c r="O156" s="45"/>
      <c r="P156" s="46"/>
      <c r="Q156" s="183"/>
      <c r="R156" s="31"/>
      <c r="S156" s="45"/>
      <c r="T156" s="45"/>
      <c r="U156" s="45"/>
      <c r="V156" s="45"/>
      <c r="W156" s="84"/>
    </row>
    <row r="157" spans="1:23">
      <c r="A157" s="211"/>
      <c r="B157" s="214"/>
      <c r="C157" s="208" t="s">
        <v>19</v>
      </c>
      <c r="D157" s="81">
        <v>31.160324096679688</v>
      </c>
      <c r="E157" s="201">
        <f>STDEVA(D157:D159)</f>
        <v>1.8630486467887055</v>
      </c>
      <c r="F157" s="201">
        <f>AVERAGE(D157:D159)</f>
        <v>32.574836095174156</v>
      </c>
      <c r="G157" s="64"/>
      <c r="H157" s="71">
        <v>28.677274703979492</v>
      </c>
      <c r="I157" s="201">
        <f>STDEVA(H157:H159)</f>
        <v>0.12164795420792994</v>
      </c>
      <c r="J157" s="197">
        <f>AVERAGE(H157:H159)</f>
        <v>28.807125727335613</v>
      </c>
      <c r="K157" s="28"/>
      <c r="L157" s="197">
        <f t="shared" ref="L157" si="22">F157-J157</f>
        <v>3.7677103678385429</v>
      </c>
      <c r="M157" s="47"/>
      <c r="N157" s="30"/>
      <c r="O157" s="45"/>
      <c r="P157" s="46"/>
      <c r="Q157" s="183"/>
      <c r="R157" s="31"/>
      <c r="S157" s="45"/>
      <c r="T157" s="45"/>
      <c r="U157" s="45"/>
      <c r="V157" s="45"/>
      <c r="W157" s="84"/>
    </row>
    <row r="158" spans="1:23">
      <c r="A158" s="211"/>
      <c r="B158" s="214"/>
      <c r="C158" s="198"/>
      <c r="D158" s="62">
        <v>31.878412246704102</v>
      </c>
      <c r="E158" s="202"/>
      <c r="F158" s="202"/>
      <c r="G158" s="64"/>
      <c r="H158" s="71">
        <v>28.91844367980957</v>
      </c>
      <c r="I158" s="202"/>
      <c r="J158" s="198"/>
      <c r="K158" s="28"/>
      <c r="L158" s="198"/>
      <c r="M158" s="47"/>
      <c r="N158" s="30"/>
      <c r="O158" s="45"/>
      <c r="P158" s="46"/>
      <c r="Q158" s="183"/>
      <c r="R158" s="31"/>
      <c r="S158" s="45"/>
      <c r="T158" s="45"/>
      <c r="U158" s="45"/>
      <c r="V158" s="45"/>
      <c r="W158" s="84"/>
    </row>
    <row r="159" spans="1:23" ht="16" thickBot="1">
      <c r="A159" s="211"/>
      <c r="B159" s="214"/>
      <c r="C159" s="200"/>
      <c r="D159" s="62">
        <v>34.685771942138672</v>
      </c>
      <c r="E159" s="204"/>
      <c r="F159" s="204"/>
      <c r="G159" s="64"/>
      <c r="H159" s="71">
        <v>28.825658798217773</v>
      </c>
      <c r="I159" s="204"/>
      <c r="J159" s="199"/>
      <c r="K159" s="28"/>
      <c r="L159" s="199"/>
      <c r="M159" s="48"/>
      <c r="N159" s="34"/>
      <c r="O159" s="45"/>
      <c r="P159" s="46"/>
      <c r="Q159" s="183"/>
      <c r="R159" s="31"/>
      <c r="S159" s="45"/>
      <c r="T159" s="45"/>
      <c r="U159" s="45"/>
      <c r="V159" s="45"/>
      <c r="W159" s="84"/>
    </row>
    <row r="160" spans="1:23">
      <c r="A160" s="211"/>
      <c r="B160" s="214"/>
      <c r="C160" s="197" t="s">
        <v>20</v>
      </c>
      <c r="D160" s="62">
        <v>30.733510971069336</v>
      </c>
      <c r="E160" s="201">
        <f>STDEVA(D160:D162)</f>
        <v>0.63353304543006461</v>
      </c>
      <c r="F160" s="201">
        <f>AVERAGE(D160:D162)</f>
        <v>30.919979731241863</v>
      </c>
      <c r="G160" s="64"/>
      <c r="H160" s="71">
        <v>28.34686279296875</v>
      </c>
      <c r="I160" s="201">
        <f>STDEVA(H160:H162)</f>
        <v>0.21002275977328563</v>
      </c>
      <c r="J160" s="197">
        <f>AVERAGE(H160:H162)</f>
        <v>28.58841832478841</v>
      </c>
      <c r="K160" s="28"/>
      <c r="L160" s="197">
        <f t="shared" ref="L160" si="23">F160-J160</f>
        <v>2.3315614064534529</v>
      </c>
      <c r="M160" s="47"/>
      <c r="N160" s="30"/>
      <c r="O160" s="45"/>
      <c r="P160" s="46"/>
      <c r="Q160" s="183"/>
      <c r="R160" s="31"/>
      <c r="S160" s="45"/>
      <c r="T160" s="45"/>
      <c r="U160" s="45"/>
      <c r="V160" s="45"/>
      <c r="W160" s="84"/>
    </row>
    <row r="161" spans="1:29">
      <c r="A161" s="211"/>
      <c r="B161" s="214"/>
      <c r="C161" s="198"/>
      <c r="D161" s="62">
        <v>31.625820159912109</v>
      </c>
      <c r="E161" s="202"/>
      <c r="F161" s="202"/>
      <c r="G161" s="64"/>
      <c r="H161" s="71">
        <v>28.690547943115234</v>
      </c>
      <c r="I161" s="202"/>
      <c r="J161" s="198"/>
      <c r="K161" s="28"/>
      <c r="L161" s="198"/>
      <c r="M161" s="47"/>
      <c r="N161" s="30"/>
      <c r="O161" s="45"/>
      <c r="P161" s="46"/>
      <c r="Q161" s="183"/>
      <c r="R161" s="31"/>
      <c r="S161" s="45"/>
      <c r="T161" s="45"/>
      <c r="U161" s="45"/>
      <c r="V161" s="45"/>
      <c r="W161" s="84"/>
    </row>
    <row r="162" spans="1:29" ht="16" thickBot="1">
      <c r="A162" s="211"/>
      <c r="B162" s="214"/>
      <c r="C162" s="200"/>
      <c r="D162" s="62">
        <v>30.400608062744141</v>
      </c>
      <c r="E162" s="204"/>
      <c r="F162" s="204"/>
      <c r="G162" s="34"/>
      <c r="H162" s="71">
        <v>28.72784423828125</v>
      </c>
      <c r="I162" s="204"/>
      <c r="J162" s="199"/>
      <c r="K162" s="28"/>
      <c r="L162" s="199"/>
      <c r="M162" s="47"/>
      <c r="N162" s="30"/>
      <c r="O162" s="45"/>
      <c r="P162" s="46"/>
      <c r="Q162" s="183"/>
      <c r="R162" s="31"/>
      <c r="S162" s="45"/>
      <c r="T162" s="45"/>
      <c r="U162" s="45"/>
      <c r="V162" s="45"/>
      <c r="W162" s="84"/>
    </row>
    <row r="163" spans="1:29">
      <c r="A163" s="211"/>
      <c r="B163" s="214"/>
      <c r="C163" s="205" t="s">
        <v>25</v>
      </c>
      <c r="D163" s="122"/>
      <c r="E163" s="205"/>
      <c r="F163" s="205"/>
      <c r="G163" s="105"/>
      <c r="H163" s="106"/>
      <c r="I163" s="205"/>
      <c r="J163" s="205"/>
      <c r="K163" s="99"/>
      <c r="L163" s="205"/>
      <c r="M163" s="107"/>
      <c r="N163" s="105"/>
      <c r="O163" s="108"/>
      <c r="P163" s="109"/>
      <c r="Q163" s="179"/>
      <c r="R163" s="110"/>
      <c r="S163" s="108"/>
      <c r="T163" s="108"/>
      <c r="U163" s="108"/>
      <c r="V163" s="108"/>
      <c r="W163" s="111"/>
    </row>
    <row r="164" spans="1:29">
      <c r="A164" s="211"/>
      <c r="B164" s="214"/>
      <c r="C164" s="206"/>
      <c r="D164" s="122"/>
      <c r="E164" s="206"/>
      <c r="F164" s="206"/>
      <c r="G164" s="99"/>
      <c r="H164" s="106"/>
      <c r="I164" s="206"/>
      <c r="J164" s="206"/>
      <c r="K164" s="99"/>
      <c r="L164" s="206"/>
      <c r="M164" s="107"/>
      <c r="N164" s="105"/>
      <c r="O164" s="108"/>
      <c r="P164" s="109"/>
      <c r="Q164" s="179"/>
      <c r="R164" s="110"/>
      <c r="S164" s="108"/>
      <c r="T164" s="108"/>
      <c r="U164" s="108"/>
      <c r="V164" s="108"/>
      <c r="W164" s="111"/>
    </row>
    <row r="165" spans="1:29" ht="16" thickBot="1">
      <c r="A165" s="211"/>
      <c r="B165" s="214"/>
      <c r="C165" s="217"/>
      <c r="D165" s="122"/>
      <c r="E165" s="207"/>
      <c r="F165" s="207"/>
      <c r="G165" s="99"/>
      <c r="H165" s="106"/>
      <c r="I165" s="207"/>
      <c r="J165" s="207"/>
      <c r="K165" s="99"/>
      <c r="L165" s="207"/>
      <c r="M165" s="107"/>
      <c r="N165" s="105"/>
      <c r="O165" s="108"/>
      <c r="P165" s="109"/>
      <c r="Q165" s="179"/>
      <c r="R165" s="110"/>
      <c r="S165" s="108"/>
      <c r="T165" s="108"/>
      <c r="U165" s="108"/>
      <c r="V165" s="108"/>
      <c r="W165" s="111"/>
    </row>
    <row r="166" spans="1:29">
      <c r="A166" s="211"/>
      <c r="B166" s="214"/>
      <c r="C166" s="197" t="s">
        <v>26</v>
      </c>
      <c r="D166" s="62">
        <v>28.826993942260742</v>
      </c>
      <c r="E166" s="201">
        <f>STDEVA(D166:D168)</f>
        <v>3.9659534108004832</v>
      </c>
      <c r="F166" s="201">
        <f>AVERAGE(D166:D168)</f>
        <v>32.831034978230797</v>
      </c>
      <c r="G166" s="64"/>
      <c r="H166" s="71">
        <v>27.831594467163086</v>
      </c>
      <c r="I166" s="201">
        <f>STDEVA(H166:H168)</f>
        <v>0.14942123612094216</v>
      </c>
      <c r="J166" s="197">
        <f>AVERAGE(H166:H168)</f>
        <v>27.995913187662762</v>
      </c>
      <c r="K166" s="28"/>
      <c r="L166" s="197">
        <f t="shared" ref="L166" si="24">F166-J166</f>
        <v>4.835121790568035</v>
      </c>
      <c r="M166" s="47"/>
      <c r="N166" s="30"/>
      <c r="O166" s="45"/>
      <c r="P166" s="46"/>
      <c r="Q166" s="183"/>
      <c r="R166" s="31"/>
      <c r="S166" s="45"/>
      <c r="T166" s="45"/>
      <c r="U166" s="45"/>
      <c r="V166" s="45"/>
      <c r="W166" s="84"/>
    </row>
    <row r="167" spans="1:29">
      <c r="A167" s="211"/>
      <c r="B167" s="214"/>
      <c r="C167" s="198"/>
      <c r="D167" s="62">
        <v>36.757770538330078</v>
      </c>
      <c r="E167" s="202"/>
      <c r="F167" s="202"/>
      <c r="G167" s="64"/>
      <c r="H167" s="71">
        <v>28.123638153076172</v>
      </c>
      <c r="I167" s="202"/>
      <c r="J167" s="198"/>
      <c r="K167" s="28"/>
      <c r="L167" s="198"/>
      <c r="M167" s="47"/>
      <c r="N167" s="30"/>
      <c r="O167" s="45"/>
      <c r="P167" s="46"/>
      <c r="Q167" s="183"/>
      <c r="R167" s="31"/>
      <c r="S167" s="45"/>
      <c r="T167" s="45"/>
      <c r="U167" s="45"/>
      <c r="V167" s="45"/>
      <c r="W167" s="84"/>
    </row>
    <row r="168" spans="1:29">
      <c r="A168" s="228"/>
      <c r="B168" s="229"/>
      <c r="C168" s="199"/>
      <c r="D168" s="62">
        <v>32.908340454101562</v>
      </c>
      <c r="E168" s="204"/>
      <c r="F168" s="204"/>
      <c r="G168" s="65"/>
      <c r="H168" s="72">
        <v>28.032506942749023</v>
      </c>
      <c r="I168" s="204"/>
      <c r="J168" s="199"/>
      <c r="K168" s="54"/>
      <c r="L168" s="199"/>
      <c r="M168" s="55"/>
      <c r="N168" s="56"/>
      <c r="O168" s="57"/>
      <c r="P168" s="58"/>
      <c r="Q168" s="184"/>
      <c r="R168" s="59"/>
      <c r="S168" s="57"/>
      <c r="T168" s="57"/>
      <c r="U168" s="57"/>
      <c r="V168" s="57"/>
      <c r="W168" s="85"/>
    </row>
    <row r="171" spans="1:29" ht="16" thickBot="1"/>
    <row r="172" spans="1:29">
      <c r="A172" s="210" t="s">
        <v>36</v>
      </c>
      <c r="B172" s="213" t="s">
        <v>23</v>
      </c>
      <c r="C172" s="197" t="s">
        <v>18</v>
      </c>
      <c r="D172" s="61">
        <v>33.741390228271484</v>
      </c>
      <c r="E172" s="201">
        <f>STDEVA(D172:D174)</f>
        <v>0.38435518809602065</v>
      </c>
      <c r="F172" s="201">
        <f>AVERAGE(D172:D174)</f>
        <v>34.178792317708336</v>
      </c>
      <c r="G172" s="16">
        <f>VAR(AVERAGE(D172:D174),AVERAGE(D175:D177),AVERAGE(D178:D180),AVERAGE(D181:D183),AVERAGE(D184:D186))</f>
        <v>15.508411162198513</v>
      </c>
      <c r="H172" s="83">
        <v>22.802083969116211</v>
      </c>
      <c r="I172" s="201">
        <f>STDEVA(H172:H174)</f>
        <v>0.5915309968969833</v>
      </c>
      <c r="J172" s="201">
        <f>AVERAGE(H172:H174)</f>
        <v>23.086212793986004</v>
      </c>
      <c r="K172" s="18">
        <f>VAR(AVERAGE(H172:H174),AVERAGE(H175:H177),AVERAGE(H178:H180),AVERAGE(H181:H183),AVERAGE(H184:H186))</f>
        <v>10.862416968297566</v>
      </c>
      <c r="L172" s="201">
        <f>F172-J172</f>
        <v>11.092579523722332</v>
      </c>
      <c r="M172" s="19">
        <f>STDEVA(L172:L186)</f>
        <v>7.0761218634295124</v>
      </c>
      <c r="N172" s="20">
        <f>SQRT((POWER(M187,2)+POWER(M172,2)/5))</f>
        <v>4.958847654339114</v>
      </c>
      <c r="O172" s="201">
        <f>L172-L187</f>
        <v>-0.8055928548177107</v>
      </c>
      <c r="P172" s="201">
        <f>$C$3^(-O172)</f>
        <v>1.0764831796739689</v>
      </c>
      <c r="Q172" s="177">
        <f>AVERAGE(P172:P186)</f>
        <v>3.8655243248159707</v>
      </c>
      <c r="R172" s="21">
        <f>AVERAGE(D172:D186)-AVERAGE(H172:H186)</f>
        <v>-0.20016396840413719</v>
      </c>
      <c r="S172" s="22">
        <f>R187-R172</f>
        <v>11.999607658386232</v>
      </c>
      <c r="T172" s="21">
        <f>$C$3^(-S172)</f>
        <v>0.33361074885936076</v>
      </c>
      <c r="U172" s="23">
        <f>(R172-R187)/(N172*SQRT(5))</f>
        <v>-1.0821844225845527</v>
      </c>
      <c r="V172" s="24">
        <f>TDIST(ABS(U172),4,2)</f>
        <v>0.34004983811956224</v>
      </c>
      <c r="W172" s="25">
        <f>N172/SQRT(5)</f>
        <v>2.2176640890335277</v>
      </c>
      <c r="X172" s="209" t="s">
        <v>17</v>
      </c>
      <c r="Y172" s="209"/>
      <c r="Z172" s="209"/>
      <c r="AA172" s="209"/>
      <c r="AB172" s="209"/>
      <c r="AC172" s="209"/>
    </row>
    <row r="173" spans="1:29">
      <c r="A173" s="211"/>
      <c r="B173" s="214"/>
      <c r="C173" s="198"/>
      <c r="D173" s="61">
        <v>34.332389831542969</v>
      </c>
      <c r="E173" s="202"/>
      <c r="F173" s="202"/>
      <c r="G173" s="27"/>
      <c r="H173" s="83">
        <v>23.766201019287109</v>
      </c>
      <c r="I173" s="202"/>
      <c r="J173" s="202"/>
      <c r="K173" s="29"/>
      <c r="L173" s="202"/>
      <c r="M173" s="29"/>
      <c r="N173" s="30"/>
      <c r="O173" s="202"/>
      <c r="P173" s="202"/>
      <c r="Q173" s="178"/>
      <c r="R173" s="31"/>
      <c r="S173" s="32"/>
      <c r="T173" s="32"/>
      <c r="U173" s="32"/>
      <c r="V173" s="32"/>
      <c r="W173" s="33"/>
    </row>
    <row r="174" spans="1:29" ht="16" thickBot="1">
      <c r="A174" s="211"/>
      <c r="B174" s="214"/>
      <c r="C174" s="199"/>
      <c r="D174" s="61">
        <v>34.462596893310547</v>
      </c>
      <c r="E174" s="204"/>
      <c r="F174" s="204"/>
      <c r="G174" s="27"/>
      <c r="H174" s="83">
        <v>22.690353393554688</v>
      </c>
      <c r="I174" s="204"/>
      <c r="J174" s="204"/>
      <c r="K174" s="29"/>
      <c r="L174" s="204"/>
      <c r="M174" s="27"/>
      <c r="N174" s="34"/>
      <c r="O174" s="204"/>
      <c r="P174" s="204"/>
      <c r="Q174" s="178"/>
      <c r="R174" s="31"/>
      <c r="S174" s="32"/>
      <c r="T174" s="32"/>
      <c r="U174" s="32"/>
      <c r="V174" s="32"/>
      <c r="W174" s="33"/>
    </row>
    <row r="175" spans="1:29">
      <c r="A175" s="211"/>
      <c r="B175" s="214"/>
      <c r="C175" s="208" t="s">
        <v>19</v>
      </c>
      <c r="D175" s="62">
        <v>13.390106201171875</v>
      </c>
      <c r="E175" s="201">
        <f>STDEVA(D175:D177)</f>
        <v>11.400896870094197</v>
      </c>
      <c r="F175" s="201">
        <f>AVERAGE(D175:D177)</f>
        <v>26.508375803629558</v>
      </c>
      <c r="G175" s="27"/>
      <c r="H175" s="82">
        <v>30.770130157470703</v>
      </c>
      <c r="I175" s="201">
        <f>STDEVA(H175:H177)</f>
        <v>0.10580959409880697</v>
      </c>
      <c r="J175" s="201">
        <f>AVERAGE(H175:H177)</f>
        <v>30.819537480672199</v>
      </c>
      <c r="K175" s="29"/>
      <c r="L175" s="201">
        <f>F175-J175</f>
        <v>-4.3111616770426409</v>
      </c>
      <c r="M175" s="29"/>
      <c r="N175" s="26"/>
      <c r="O175" s="201">
        <f>L175-L190</f>
        <v>-15.573421478271481</v>
      </c>
      <c r="P175" s="201">
        <f>$C$3^(-O175)</f>
        <v>4.1567338682805977</v>
      </c>
      <c r="Q175" s="181"/>
      <c r="R175" s="31"/>
      <c r="S175" s="32"/>
      <c r="T175" s="32"/>
      <c r="U175" s="32"/>
      <c r="V175" s="32"/>
      <c r="W175" s="33"/>
    </row>
    <row r="176" spans="1:29">
      <c r="A176" s="211"/>
      <c r="B176" s="214"/>
      <c r="C176" s="198"/>
      <c r="D176" s="62">
        <v>32.11163330078125</v>
      </c>
      <c r="E176" s="202"/>
      <c r="F176" s="202"/>
      <c r="G176" s="27"/>
      <c r="H176" s="82">
        <v>30.941013336181641</v>
      </c>
      <c r="I176" s="202"/>
      <c r="J176" s="202"/>
      <c r="K176" s="29"/>
      <c r="L176" s="202"/>
      <c r="M176" s="29"/>
      <c r="N176" s="26"/>
      <c r="O176" s="202"/>
      <c r="P176" s="202"/>
      <c r="Q176" s="178"/>
      <c r="R176" s="31"/>
      <c r="S176" s="32"/>
      <c r="T176" s="32"/>
      <c r="U176" s="32"/>
      <c r="V176" s="32"/>
      <c r="W176" s="33"/>
    </row>
    <row r="177" spans="1:23" ht="16" thickBot="1">
      <c r="A177" s="211"/>
      <c r="B177" s="214"/>
      <c r="C177" s="200"/>
      <c r="D177" s="62">
        <v>34.023387908935547</v>
      </c>
      <c r="E177" s="204"/>
      <c r="F177" s="204"/>
      <c r="G177" s="27"/>
      <c r="H177" s="82">
        <v>30.747468948364258</v>
      </c>
      <c r="I177" s="204"/>
      <c r="J177" s="204"/>
      <c r="K177" s="29"/>
      <c r="L177" s="204"/>
      <c r="M177" s="27"/>
      <c r="N177" s="36"/>
      <c r="O177" s="204"/>
      <c r="P177" s="204"/>
      <c r="Q177" s="178"/>
      <c r="R177" s="31"/>
      <c r="S177" s="32"/>
      <c r="T177" s="32"/>
      <c r="U177" s="32"/>
      <c r="V177" s="32"/>
      <c r="W177" s="33"/>
    </row>
    <row r="178" spans="1:23">
      <c r="A178" s="211"/>
      <c r="B178" s="214"/>
      <c r="C178" s="197" t="s">
        <v>20</v>
      </c>
      <c r="D178" s="62">
        <v>32.843822479248047</v>
      </c>
      <c r="E178" s="201">
        <f>STDEVA(D178:D180)</f>
        <v>12.340005890761995</v>
      </c>
      <c r="F178" s="201">
        <f>AVERAGE(D178:D180)</f>
        <v>24.784715970357258</v>
      </c>
      <c r="G178" s="27"/>
      <c r="H178" s="82">
        <v>29.612987518310547</v>
      </c>
      <c r="I178" s="201">
        <f>STDEVA(H178:H180)</f>
        <v>0.18043997317677629</v>
      </c>
      <c r="J178" s="201">
        <f>AVERAGE(H178:H185)</f>
        <v>30.018782615661621</v>
      </c>
      <c r="K178" s="29"/>
      <c r="L178" s="201">
        <f>F178-J178</f>
        <v>-5.2340666453043632</v>
      </c>
      <c r="M178" s="29"/>
      <c r="N178" s="26"/>
      <c r="O178" s="201">
        <f>L178-L193</f>
        <v>-20.588768005371097</v>
      </c>
      <c r="P178" s="201">
        <f>$C$3^(-O178)</f>
        <v>6.5768575874561606</v>
      </c>
      <c r="Q178" s="181"/>
      <c r="R178" s="31"/>
      <c r="S178" s="32"/>
      <c r="T178" s="32"/>
      <c r="U178" s="32"/>
      <c r="V178" s="32"/>
      <c r="W178" s="33"/>
    </row>
    <row r="179" spans="1:23">
      <c r="A179" s="211"/>
      <c r="B179" s="214"/>
      <c r="C179" s="198"/>
      <c r="D179" s="62">
        <v>10.578530311584473</v>
      </c>
      <c r="E179" s="202"/>
      <c r="F179" s="202"/>
      <c r="G179" s="27"/>
      <c r="H179" s="82">
        <v>29.970159530639648</v>
      </c>
      <c r="I179" s="202"/>
      <c r="J179" s="202"/>
      <c r="K179" s="28"/>
      <c r="L179" s="202"/>
      <c r="M179" s="29"/>
      <c r="N179" s="26"/>
      <c r="O179" s="202"/>
      <c r="P179" s="202"/>
      <c r="Q179" s="178"/>
      <c r="R179" s="31"/>
      <c r="S179" s="32"/>
      <c r="T179" s="32"/>
      <c r="U179" s="32"/>
      <c r="V179" s="32"/>
      <c r="W179" s="33"/>
    </row>
    <row r="180" spans="1:23" ht="16" thickBot="1">
      <c r="A180" s="211"/>
      <c r="B180" s="214"/>
      <c r="C180" s="200"/>
      <c r="D180" s="62">
        <v>30.931795120239258</v>
      </c>
      <c r="E180" s="204"/>
      <c r="F180" s="204"/>
      <c r="G180" s="27"/>
      <c r="H180" s="82">
        <v>29.74688720703125</v>
      </c>
      <c r="I180" s="204"/>
      <c r="J180" s="204"/>
      <c r="K180" s="28"/>
      <c r="L180" s="204"/>
      <c r="M180" s="29"/>
      <c r="N180" s="26"/>
      <c r="O180" s="204"/>
      <c r="P180" s="204"/>
      <c r="Q180" s="178"/>
      <c r="R180" s="31"/>
      <c r="S180" s="32"/>
      <c r="T180" s="32"/>
      <c r="U180" s="32"/>
      <c r="V180" s="32"/>
      <c r="W180" s="33"/>
    </row>
    <row r="181" spans="1:23">
      <c r="A181" s="211"/>
      <c r="B181" s="214"/>
      <c r="C181" s="197" t="s">
        <v>25</v>
      </c>
      <c r="D181" s="62">
        <v>36.493118286132812</v>
      </c>
      <c r="E181" s="201">
        <f>STDEVA(D181:D183)</f>
        <v>18.371331009241999</v>
      </c>
      <c r="F181" s="201">
        <f>AVERAGE(D181:D183)</f>
        <v>26.091563542683918</v>
      </c>
      <c r="G181" s="27"/>
      <c r="H181" s="82">
        <v>31.173223495483398</v>
      </c>
      <c r="I181" s="201">
        <f>STDEVA(H181:H183)</f>
        <v>0.36587808343158873</v>
      </c>
      <c r="J181" s="201">
        <f>AVERAGE(H181:H183)</f>
        <v>31.206598281860352</v>
      </c>
      <c r="K181" s="28"/>
      <c r="L181" s="201">
        <f>F181-J181</f>
        <v>-5.1150347391764335</v>
      </c>
      <c r="M181" s="29"/>
      <c r="N181" s="26"/>
      <c r="O181" s="201">
        <f>L181-L196</f>
        <v>-19.856526056925453</v>
      </c>
      <c r="P181" s="201">
        <f>$C$3^(-O181)</f>
        <v>6.1507137575399922</v>
      </c>
      <c r="Q181" s="178"/>
      <c r="R181" s="31"/>
      <c r="S181" s="32"/>
      <c r="T181" s="32"/>
      <c r="U181" s="32"/>
      <c r="V181" s="32"/>
      <c r="W181" s="33"/>
    </row>
    <row r="182" spans="1:23">
      <c r="A182" s="211"/>
      <c r="B182" s="214"/>
      <c r="C182" s="198"/>
      <c r="D182" s="62">
        <v>4.8794918060302734</v>
      </c>
      <c r="E182" s="202"/>
      <c r="F182" s="202"/>
      <c r="G182" s="27"/>
      <c r="H182" s="82">
        <v>31.588020324707031</v>
      </c>
      <c r="I182" s="202"/>
      <c r="J182" s="202"/>
      <c r="K182" s="28"/>
      <c r="L182" s="202"/>
      <c r="M182" s="29"/>
      <c r="N182" s="26"/>
      <c r="O182" s="202"/>
      <c r="P182" s="202"/>
      <c r="Q182" s="178"/>
      <c r="R182" s="31"/>
      <c r="S182" s="32"/>
      <c r="T182" s="32"/>
      <c r="U182" s="32"/>
      <c r="V182" s="32"/>
      <c r="W182" s="33"/>
    </row>
    <row r="183" spans="1:23" ht="16" thickBot="1">
      <c r="A183" s="211"/>
      <c r="B183" s="214"/>
      <c r="C183" s="200"/>
      <c r="D183" s="62">
        <v>36.902080535888672</v>
      </c>
      <c r="E183" s="204"/>
      <c r="F183" s="204"/>
      <c r="G183" s="27"/>
      <c r="H183" s="82">
        <v>30.858551025390625</v>
      </c>
      <c r="I183" s="204"/>
      <c r="J183" s="204"/>
      <c r="K183" s="28"/>
      <c r="L183" s="204"/>
      <c r="M183" s="29"/>
      <c r="N183" s="26"/>
      <c r="O183" s="204"/>
      <c r="P183" s="204"/>
      <c r="Q183" s="178"/>
      <c r="R183" s="31"/>
      <c r="S183" s="32"/>
      <c r="T183" s="32"/>
      <c r="U183" s="32"/>
      <c r="V183" s="32"/>
      <c r="W183" s="33"/>
    </row>
    <row r="184" spans="1:23">
      <c r="A184" s="211"/>
      <c r="B184" s="214"/>
      <c r="C184" s="197" t="s">
        <v>26</v>
      </c>
      <c r="D184" s="62">
        <v>31.526865005493164</v>
      </c>
      <c r="E184" s="201">
        <f>STDEVA(D184:D186)</f>
        <v>0.50405097666461351</v>
      </c>
      <c r="F184" s="201">
        <f>AVERAGE(D184:D186)</f>
        <v>30.993016560872395</v>
      </c>
      <c r="G184" s="27"/>
      <c r="H184" s="82">
        <v>27.998867034912109</v>
      </c>
      <c r="I184" s="201">
        <f>STDEVA(H184:H186)</f>
        <v>0.61278821975329367</v>
      </c>
      <c r="J184" s="201">
        <f>AVERAGE(H184:H186)</f>
        <v>28.668257395426433</v>
      </c>
      <c r="K184" s="28"/>
      <c r="L184" s="201">
        <f>F184-J184</f>
        <v>2.3247591654459612</v>
      </c>
      <c r="M184" s="29"/>
      <c r="N184" s="26"/>
      <c r="O184" s="201">
        <f>L184-L199</f>
        <v>-3.4158344268798864</v>
      </c>
      <c r="P184" s="201">
        <f t="shared" ref="P184" si="25">$C$3^(-O184)</f>
        <v>1.3668332311291347</v>
      </c>
      <c r="Q184" s="178"/>
      <c r="R184" s="31"/>
      <c r="S184" s="32"/>
      <c r="T184" s="32"/>
      <c r="U184" s="32"/>
      <c r="V184" s="32"/>
      <c r="W184" s="33"/>
    </row>
    <row r="185" spans="1:23">
      <c r="A185" s="211"/>
      <c r="B185" s="214"/>
      <c r="C185" s="198"/>
      <c r="D185" s="62">
        <v>30.926895141601562</v>
      </c>
      <c r="E185" s="202"/>
      <c r="F185" s="202"/>
      <c r="G185" s="27"/>
      <c r="H185" s="82">
        <v>29.201564788818359</v>
      </c>
      <c r="I185" s="202"/>
      <c r="J185" s="202"/>
      <c r="K185" s="28"/>
      <c r="L185" s="202"/>
      <c r="M185" s="29"/>
      <c r="N185" s="26"/>
      <c r="O185" s="202"/>
      <c r="P185" s="202"/>
      <c r="Q185" s="178"/>
      <c r="R185" s="31"/>
      <c r="S185" s="32"/>
      <c r="T185" s="32"/>
      <c r="U185" s="32"/>
      <c r="V185" s="32"/>
      <c r="W185" s="33"/>
    </row>
    <row r="186" spans="1:23" ht="16" thickBot="1">
      <c r="A186" s="211"/>
      <c r="B186" s="214"/>
      <c r="C186" s="200"/>
      <c r="D186" s="62">
        <v>30.525289535522461</v>
      </c>
      <c r="E186" s="204"/>
      <c r="F186" s="204"/>
      <c r="G186" s="38"/>
      <c r="H186" s="82">
        <v>28.804340362548828</v>
      </c>
      <c r="I186" s="204"/>
      <c r="J186" s="204"/>
      <c r="K186" s="37"/>
      <c r="L186" s="204"/>
      <c r="M186" s="38"/>
      <c r="N186" s="39"/>
      <c r="O186" s="204"/>
      <c r="P186" s="204"/>
      <c r="Q186" s="182"/>
      <c r="R186" s="40"/>
      <c r="S186" s="41"/>
      <c r="T186" s="41"/>
      <c r="U186" s="41"/>
      <c r="V186" s="41"/>
      <c r="W186" s="42"/>
    </row>
    <row r="187" spans="1:23">
      <c r="A187" s="211"/>
      <c r="B187" s="215" t="s">
        <v>24</v>
      </c>
      <c r="C187" s="197" t="s">
        <v>18</v>
      </c>
      <c r="D187" s="61">
        <v>33.741390228271484</v>
      </c>
      <c r="E187" s="201">
        <f>STDEVA(D187:D189)</f>
        <v>0.38435518809602065</v>
      </c>
      <c r="F187" s="201">
        <f>AVERAGE(D187:D189)</f>
        <v>34.178792317708336</v>
      </c>
      <c r="G187" s="16">
        <f>VAR(AVERAGE(D187:D189),AVERAGE(D190:D192),AVERAGE(D193:D195),AVERAGE(D196:D198),AVERAGE(D199:D201))</f>
        <v>1.1688612587717631</v>
      </c>
      <c r="H187" s="83">
        <v>22.256063461303711</v>
      </c>
      <c r="I187" s="201">
        <f>STDEVA(H187:H189)</f>
        <v>5.4411289357325324E-2</v>
      </c>
      <c r="J187" s="197">
        <f>AVERAGE(H187:H189)</f>
        <v>22.280619939168293</v>
      </c>
      <c r="K187" s="17">
        <f>VAR(AVERAGE(H187:H189),AVERAGE(H190:H192),AVERAGE(H193:H195),AVERAGE(H196:H198),AVERAGE(H199:H201))</f>
        <v>13.675165296621685</v>
      </c>
      <c r="L187" s="197">
        <f>F187-J187</f>
        <v>11.898172378540043</v>
      </c>
      <c r="M187" s="43">
        <f>STDEVA(L187:L201)</f>
        <v>3.8178357656823727</v>
      </c>
      <c r="N187" s="44"/>
      <c r="O187" s="45"/>
      <c r="P187" s="46"/>
      <c r="Q187" s="183"/>
      <c r="R187" s="35">
        <f>AVERAGE(D187:D201)-AVERAGE(H187:H201)</f>
        <v>11.799443689982095</v>
      </c>
      <c r="S187" s="45"/>
      <c r="T187" s="45"/>
      <c r="U187" s="45"/>
      <c r="V187" s="45"/>
      <c r="W187" s="84"/>
    </row>
    <row r="188" spans="1:23">
      <c r="A188" s="211"/>
      <c r="B188" s="214"/>
      <c r="C188" s="198"/>
      <c r="D188" s="61">
        <v>34.332389831542969</v>
      </c>
      <c r="E188" s="202"/>
      <c r="F188" s="202"/>
      <c r="G188" s="27"/>
      <c r="H188" s="83">
        <v>22.342981338500977</v>
      </c>
      <c r="I188" s="202"/>
      <c r="J188" s="198"/>
      <c r="K188" s="28"/>
      <c r="L188" s="198"/>
      <c r="M188" s="47"/>
      <c r="N188" s="30"/>
      <c r="O188" s="45"/>
      <c r="P188" s="46"/>
      <c r="Q188" s="183"/>
      <c r="R188" s="31"/>
      <c r="S188" s="45"/>
      <c r="T188" s="45"/>
      <c r="U188" s="45"/>
      <c r="V188" s="45"/>
      <c r="W188" s="84"/>
    </row>
    <row r="189" spans="1:23" ht="16" thickBot="1">
      <c r="A189" s="211"/>
      <c r="B189" s="214"/>
      <c r="C189" s="199"/>
      <c r="D189" s="61">
        <v>34.462596893310547</v>
      </c>
      <c r="E189" s="204"/>
      <c r="F189" s="204"/>
      <c r="G189" s="27"/>
      <c r="H189" s="83">
        <v>22.242815017700195</v>
      </c>
      <c r="I189" s="204"/>
      <c r="J189" s="199"/>
      <c r="K189" s="28"/>
      <c r="L189" s="199"/>
      <c r="M189" s="48"/>
      <c r="N189" s="34"/>
      <c r="O189" s="45"/>
      <c r="P189" s="46"/>
      <c r="Q189" s="183"/>
      <c r="R189" s="31"/>
      <c r="S189" s="45"/>
      <c r="T189" s="45"/>
      <c r="U189" s="45"/>
      <c r="V189" s="45"/>
      <c r="W189" s="84"/>
    </row>
    <row r="190" spans="1:23">
      <c r="A190" s="211"/>
      <c r="B190" s="214"/>
      <c r="C190" s="208" t="s">
        <v>19</v>
      </c>
      <c r="D190" s="61">
        <v>32.323261260986328</v>
      </c>
      <c r="E190" s="201">
        <f>STDEVA(D190:D192)</f>
        <v>0.32148200782414088</v>
      </c>
      <c r="F190" s="201">
        <f>AVERAGE(D190:D192)</f>
        <v>32.611953735351562</v>
      </c>
      <c r="G190" s="27"/>
      <c r="H190" s="83">
        <v>20.820890426635742</v>
      </c>
      <c r="I190" s="201">
        <f>STDEVA(H190:H192)</f>
        <v>0.46486999777309018</v>
      </c>
      <c r="J190" s="197">
        <f>AVERAGE(H190:H192)</f>
        <v>21.349693934122723</v>
      </c>
      <c r="K190" s="28"/>
      <c r="L190" s="197">
        <f t="shared" ref="L190" si="26">F190-J190</f>
        <v>11.26225980122884</v>
      </c>
      <c r="M190" s="47"/>
      <c r="N190" s="30"/>
      <c r="O190" s="45"/>
      <c r="P190" s="46"/>
      <c r="Q190" s="183"/>
      <c r="R190" s="31"/>
      <c r="S190" s="45"/>
      <c r="T190" s="45"/>
      <c r="U190" s="45"/>
      <c r="V190" s="45"/>
      <c r="W190" s="84"/>
    </row>
    <row r="191" spans="1:23">
      <c r="A191" s="211"/>
      <c r="B191" s="214"/>
      <c r="C191" s="198"/>
      <c r="D191" s="61">
        <v>32.958396911621094</v>
      </c>
      <c r="E191" s="202"/>
      <c r="F191" s="202"/>
      <c r="G191" s="27"/>
      <c r="H191" s="83">
        <v>21.693965911865234</v>
      </c>
      <c r="I191" s="202"/>
      <c r="J191" s="198"/>
      <c r="K191" s="28"/>
      <c r="L191" s="198"/>
      <c r="M191" s="47"/>
      <c r="N191" s="30"/>
      <c r="O191" s="45"/>
      <c r="P191" s="46"/>
      <c r="Q191" s="183"/>
      <c r="R191" s="31"/>
      <c r="S191" s="45"/>
      <c r="T191" s="45"/>
      <c r="U191" s="45"/>
      <c r="V191" s="45"/>
      <c r="W191" s="84"/>
    </row>
    <row r="192" spans="1:23" ht="16" thickBot="1">
      <c r="A192" s="211"/>
      <c r="B192" s="214"/>
      <c r="C192" s="200"/>
      <c r="D192" s="61">
        <v>32.554203033447266</v>
      </c>
      <c r="E192" s="204"/>
      <c r="F192" s="204"/>
      <c r="G192" s="27"/>
      <c r="H192" s="83">
        <v>21.534225463867188</v>
      </c>
      <c r="I192" s="204"/>
      <c r="J192" s="199"/>
      <c r="K192" s="28"/>
      <c r="L192" s="199"/>
      <c r="M192" s="48"/>
      <c r="N192" s="34"/>
      <c r="O192" s="45"/>
      <c r="P192" s="46"/>
      <c r="Q192" s="183"/>
      <c r="R192" s="31"/>
      <c r="S192" s="45"/>
      <c r="T192" s="45"/>
      <c r="U192" s="45"/>
      <c r="V192" s="45"/>
      <c r="W192" s="84"/>
    </row>
    <row r="193" spans="1:23">
      <c r="A193" s="211"/>
      <c r="B193" s="214"/>
      <c r="C193" s="197" t="s">
        <v>20</v>
      </c>
      <c r="D193" s="61">
        <v>34.605117797851562</v>
      </c>
      <c r="E193" s="201">
        <f>STDEVA(D193:D195)</f>
        <v>1.0101960268494339</v>
      </c>
      <c r="F193" s="201">
        <f>AVERAGE(D193:D195)</f>
        <v>35.582059224446617</v>
      </c>
      <c r="G193" s="27"/>
      <c r="H193" s="83">
        <v>20.292524337768555</v>
      </c>
      <c r="I193" s="201">
        <f>STDEVA(H193:H195)</f>
        <v>0.36927858735696167</v>
      </c>
      <c r="J193" s="197">
        <f>AVERAGE(H193:H195)</f>
        <v>20.227357864379883</v>
      </c>
      <c r="K193" s="28"/>
      <c r="L193" s="197">
        <f t="shared" ref="L193" si="27">F193-J193</f>
        <v>15.354701360066734</v>
      </c>
      <c r="M193" s="47"/>
      <c r="N193" s="30"/>
      <c r="O193" s="45"/>
      <c r="P193" s="46"/>
      <c r="Q193" s="183"/>
      <c r="R193" s="31"/>
      <c r="S193" s="45"/>
      <c r="T193" s="45"/>
      <c r="U193" s="45"/>
      <c r="V193" s="45"/>
      <c r="W193" s="84"/>
    </row>
    <row r="194" spans="1:23">
      <c r="A194" s="211"/>
      <c r="B194" s="214"/>
      <c r="C194" s="198"/>
      <c r="D194" s="61">
        <v>36.622512817382812</v>
      </c>
      <c r="E194" s="202"/>
      <c r="F194" s="202"/>
      <c r="G194" s="27"/>
      <c r="H194" s="83">
        <v>20.559715270996094</v>
      </c>
      <c r="I194" s="202"/>
      <c r="J194" s="198"/>
      <c r="K194" s="28"/>
      <c r="L194" s="198"/>
      <c r="M194" s="47"/>
      <c r="N194" s="30"/>
      <c r="O194" s="45"/>
      <c r="P194" s="46"/>
      <c r="Q194" s="183"/>
      <c r="R194" s="31"/>
      <c r="S194" s="45"/>
      <c r="T194" s="45"/>
      <c r="U194" s="45"/>
      <c r="V194" s="45"/>
      <c r="W194" s="84"/>
    </row>
    <row r="195" spans="1:23" ht="16" thickBot="1">
      <c r="A195" s="211"/>
      <c r="B195" s="214"/>
      <c r="C195" s="200"/>
      <c r="D195" s="61">
        <v>35.518547058105469</v>
      </c>
      <c r="E195" s="204"/>
      <c r="F195" s="204"/>
      <c r="G195" s="34"/>
      <c r="H195" s="83">
        <v>19.829833984375</v>
      </c>
      <c r="I195" s="204"/>
      <c r="J195" s="199"/>
      <c r="K195" s="28"/>
      <c r="L195" s="199"/>
      <c r="M195" s="47"/>
      <c r="N195" s="30"/>
      <c r="O195" s="45"/>
      <c r="P195" s="46"/>
      <c r="Q195" s="183"/>
      <c r="R195" s="31"/>
      <c r="S195" s="45"/>
      <c r="T195" s="45"/>
      <c r="U195" s="45"/>
      <c r="V195" s="45"/>
      <c r="W195" s="84"/>
    </row>
    <row r="196" spans="1:23">
      <c r="A196" s="211"/>
      <c r="B196" s="214"/>
      <c r="C196" s="197" t="s">
        <v>25</v>
      </c>
      <c r="D196" s="61">
        <v>34.507461547851562</v>
      </c>
      <c r="E196" s="201">
        <f>STDEVA(D196:D198)</f>
        <v>8.336895517235747E-2</v>
      </c>
      <c r="F196" s="201">
        <f>AVERAGE(D196:D198)</f>
        <v>34.539057413736977</v>
      </c>
      <c r="G196" s="34"/>
      <c r="H196" s="83">
        <v>19.821258544921875</v>
      </c>
      <c r="I196" s="201">
        <f>STDEVA(H196:H198)</f>
        <v>9.6640877694944449E-2</v>
      </c>
      <c r="J196" s="197">
        <f>AVERAGE(H196:H198)</f>
        <v>19.797566095987957</v>
      </c>
      <c r="K196" s="28"/>
      <c r="L196" s="197">
        <f t="shared" ref="L196" si="28">F196-J196</f>
        <v>14.74149131774902</v>
      </c>
      <c r="M196" s="47"/>
      <c r="N196" s="30"/>
      <c r="O196" s="45"/>
      <c r="P196" s="46"/>
      <c r="Q196" s="183"/>
      <c r="R196" s="31"/>
      <c r="S196" s="45"/>
      <c r="T196" s="45"/>
      <c r="U196" s="45"/>
      <c r="V196" s="45"/>
      <c r="W196" s="84"/>
    </row>
    <row r="197" spans="1:23">
      <c r="A197" s="211"/>
      <c r="B197" s="214"/>
      <c r="C197" s="198"/>
      <c r="D197" s="61">
        <v>34.63360595703125</v>
      </c>
      <c r="E197" s="202"/>
      <c r="F197" s="202"/>
      <c r="G197" s="27"/>
      <c r="H197" s="83">
        <v>19.691282272338867</v>
      </c>
      <c r="I197" s="202"/>
      <c r="J197" s="198"/>
      <c r="K197" s="28"/>
      <c r="L197" s="198"/>
      <c r="M197" s="47"/>
      <c r="N197" s="30"/>
      <c r="O197" s="45"/>
      <c r="P197" s="46"/>
      <c r="Q197" s="183"/>
      <c r="R197" s="31"/>
      <c r="S197" s="45"/>
      <c r="T197" s="45"/>
      <c r="U197" s="45"/>
      <c r="V197" s="45"/>
      <c r="W197" s="84"/>
    </row>
    <row r="198" spans="1:23" ht="16" thickBot="1">
      <c r="A198" s="211"/>
      <c r="B198" s="214"/>
      <c r="C198" s="200"/>
      <c r="D198" s="61">
        <v>34.476104736328125</v>
      </c>
      <c r="E198" s="204"/>
      <c r="F198" s="204"/>
      <c r="G198" s="27"/>
      <c r="H198" s="83">
        <v>19.880157470703125</v>
      </c>
      <c r="I198" s="204"/>
      <c r="J198" s="199"/>
      <c r="K198" s="28"/>
      <c r="L198" s="199"/>
      <c r="M198" s="47"/>
      <c r="N198" s="30"/>
      <c r="O198" s="45"/>
      <c r="P198" s="46"/>
      <c r="Q198" s="183"/>
      <c r="R198" s="31"/>
      <c r="S198" s="45"/>
      <c r="T198" s="45"/>
      <c r="U198" s="45"/>
      <c r="V198" s="45"/>
      <c r="W198" s="84"/>
    </row>
    <row r="199" spans="1:23">
      <c r="A199" s="211"/>
      <c r="B199" s="214"/>
      <c r="C199" s="197" t="s">
        <v>26</v>
      </c>
      <c r="D199" s="62">
        <v>33.265434265136719</v>
      </c>
      <c r="E199" s="201">
        <f>STDEVA(D199:D201)</f>
        <v>1.2917480013463332</v>
      </c>
      <c r="F199" s="201">
        <f>AVERAGE(D199:D201)</f>
        <v>34.632911682128906</v>
      </c>
      <c r="G199" s="27"/>
      <c r="H199" s="81">
        <v>28.764638900756836</v>
      </c>
      <c r="I199" s="201">
        <f>STDEVA(H199:H201)</f>
        <v>0.11136882407462541</v>
      </c>
      <c r="J199" s="197">
        <f>AVERAGE(H199:H201)</f>
        <v>28.892318089803059</v>
      </c>
      <c r="K199" s="28"/>
      <c r="L199" s="197">
        <f t="shared" ref="L199" si="29">F199-J199</f>
        <v>5.7405935923258475</v>
      </c>
      <c r="M199" s="47"/>
      <c r="N199" s="30"/>
      <c r="O199" s="45"/>
      <c r="P199" s="46"/>
      <c r="Q199" s="183"/>
      <c r="R199" s="31"/>
      <c r="S199" s="45"/>
      <c r="T199" s="45"/>
      <c r="U199" s="45"/>
      <c r="V199" s="45"/>
      <c r="W199" s="84"/>
    </row>
    <row r="200" spans="1:23">
      <c r="A200" s="211"/>
      <c r="B200" s="214"/>
      <c r="C200" s="198"/>
      <c r="D200" s="62">
        <v>35.832515716552734</v>
      </c>
      <c r="E200" s="202"/>
      <c r="F200" s="202"/>
      <c r="G200" s="27"/>
      <c r="H200" s="81">
        <v>28.94287109375</v>
      </c>
      <c r="I200" s="202"/>
      <c r="J200" s="198"/>
      <c r="K200" s="28"/>
      <c r="L200" s="198"/>
      <c r="M200" s="47"/>
      <c r="N200" s="30"/>
      <c r="O200" s="45"/>
      <c r="P200" s="46"/>
      <c r="Q200" s="183"/>
      <c r="R200" s="31"/>
      <c r="S200" s="45"/>
      <c r="T200" s="45"/>
      <c r="U200" s="45"/>
      <c r="V200" s="45"/>
      <c r="W200" s="84"/>
    </row>
    <row r="201" spans="1:23" ht="16" thickBot="1">
      <c r="A201" s="212"/>
      <c r="B201" s="216"/>
      <c r="C201" s="200"/>
      <c r="D201" s="62">
        <v>34.800785064697266</v>
      </c>
      <c r="E201" s="203"/>
      <c r="F201" s="203"/>
      <c r="G201" s="38"/>
      <c r="H201" s="86">
        <v>28.969444274902344</v>
      </c>
      <c r="I201" s="203"/>
      <c r="J201" s="200"/>
      <c r="K201" s="88"/>
      <c r="L201" s="200"/>
      <c r="M201" s="89"/>
      <c r="N201" s="90"/>
      <c r="O201" s="91"/>
      <c r="P201" s="92"/>
      <c r="Q201" s="186"/>
      <c r="R201" s="40"/>
      <c r="S201" s="91"/>
      <c r="T201" s="91"/>
      <c r="U201" s="91"/>
      <c r="V201" s="91"/>
      <c r="W201" s="93"/>
    </row>
  </sheetData>
  <mergeCells count="444">
    <mergeCell ref="A7:A36"/>
    <mergeCell ref="B7:B21"/>
    <mergeCell ref="C7:C9"/>
    <mergeCell ref="E7:E9"/>
    <mergeCell ref="F7:F9"/>
    <mergeCell ref="I7:I9"/>
    <mergeCell ref="C19:C21"/>
    <mergeCell ref="E19:E21"/>
    <mergeCell ref="F19:F21"/>
    <mergeCell ref="I19:I21"/>
    <mergeCell ref="C13:C15"/>
    <mergeCell ref="E13:E15"/>
    <mergeCell ref="F13:F15"/>
    <mergeCell ref="I13:I15"/>
    <mergeCell ref="E34:E36"/>
    <mergeCell ref="F34:F36"/>
    <mergeCell ref="I34:I36"/>
    <mergeCell ref="J7:J9"/>
    <mergeCell ref="L7:L9"/>
    <mergeCell ref="O7:O9"/>
    <mergeCell ref="P7:P9"/>
    <mergeCell ref="X7:AC7"/>
    <mergeCell ref="C10:C12"/>
    <mergeCell ref="E10:E12"/>
    <mergeCell ref="F10:F12"/>
    <mergeCell ref="I10:I12"/>
    <mergeCell ref="J10:J12"/>
    <mergeCell ref="L10:L12"/>
    <mergeCell ref="O10:O12"/>
    <mergeCell ref="P10:P12"/>
    <mergeCell ref="J13:J15"/>
    <mergeCell ref="L13:L15"/>
    <mergeCell ref="O13:O15"/>
    <mergeCell ref="P13:P15"/>
    <mergeCell ref="C16:C18"/>
    <mergeCell ref="E16:E18"/>
    <mergeCell ref="F16:F18"/>
    <mergeCell ref="I16:I18"/>
    <mergeCell ref="J16:J18"/>
    <mergeCell ref="L16:L18"/>
    <mergeCell ref="O16:O18"/>
    <mergeCell ref="P16:P18"/>
    <mergeCell ref="J19:J21"/>
    <mergeCell ref="L19:L21"/>
    <mergeCell ref="O19:O21"/>
    <mergeCell ref="P19:P21"/>
    <mergeCell ref="B22:B36"/>
    <mergeCell ref="C22:C24"/>
    <mergeCell ref="E22:E24"/>
    <mergeCell ref="F22:F24"/>
    <mergeCell ref="I22:I24"/>
    <mergeCell ref="J22:J24"/>
    <mergeCell ref="C28:C30"/>
    <mergeCell ref="E28:E30"/>
    <mergeCell ref="F28:F30"/>
    <mergeCell ref="I28:I30"/>
    <mergeCell ref="J28:J30"/>
    <mergeCell ref="L28:L30"/>
    <mergeCell ref="L22:L24"/>
    <mergeCell ref="C25:C27"/>
    <mergeCell ref="E25:E27"/>
    <mergeCell ref="F25:F27"/>
    <mergeCell ref="I25:I27"/>
    <mergeCell ref="J25:J27"/>
    <mergeCell ref="L25:L27"/>
    <mergeCell ref="C34:C36"/>
    <mergeCell ref="J34:J36"/>
    <mergeCell ref="L34:L36"/>
    <mergeCell ref="C31:C33"/>
    <mergeCell ref="E31:E33"/>
    <mergeCell ref="F31:F33"/>
    <mergeCell ref="I31:I33"/>
    <mergeCell ref="J31:J33"/>
    <mergeCell ref="L31:L33"/>
    <mergeCell ref="J40:J42"/>
    <mergeCell ref="L40:L42"/>
    <mergeCell ref="X40:AC40"/>
    <mergeCell ref="C43:C45"/>
    <mergeCell ref="E43:E45"/>
    <mergeCell ref="F43:F45"/>
    <mergeCell ref="I43:I45"/>
    <mergeCell ref="J43:J45"/>
    <mergeCell ref="C40:C42"/>
    <mergeCell ref="E40:E42"/>
    <mergeCell ref="F40:F42"/>
    <mergeCell ref="I40:I42"/>
    <mergeCell ref="L43:L45"/>
    <mergeCell ref="O43:O45"/>
    <mergeCell ref="P43:P45"/>
    <mergeCell ref="L46:L48"/>
    <mergeCell ref="O46:O48"/>
    <mergeCell ref="P46:P48"/>
    <mergeCell ref="J49:J51"/>
    <mergeCell ref="L49:L51"/>
    <mergeCell ref="O49:O51"/>
    <mergeCell ref="P49:P51"/>
    <mergeCell ref="O40:O42"/>
    <mergeCell ref="P40:P42"/>
    <mergeCell ref="C49:C51"/>
    <mergeCell ref="E49:E51"/>
    <mergeCell ref="F49:F51"/>
    <mergeCell ref="I49:I51"/>
    <mergeCell ref="C46:C48"/>
    <mergeCell ref="E46:E48"/>
    <mergeCell ref="F46:F48"/>
    <mergeCell ref="I46:I48"/>
    <mergeCell ref="J46:J48"/>
    <mergeCell ref="P52:P54"/>
    <mergeCell ref="B55:B69"/>
    <mergeCell ref="C55:C57"/>
    <mergeCell ref="E55:E57"/>
    <mergeCell ref="F55:F57"/>
    <mergeCell ref="I55:I57"/>
    <mergeCell ref="J55:J57"/>
    <mergeCell ref="L55:L57"/>
    <mergeCell ref="C58:C60"/>
    <mergeCell ref="B40:B54"/>
    <mergeCell ref="C67:C69"/>
    <mergeCell ref="E67:E69"/>
    <mergeCell ref="F67:F69"/>
    <mergeCell ref="I67:I69"/>
    <mergeCell ref="C64:C66"/>
    <mergeCell ref="E64:E66"/>
    <mergeCell ref="F64:F66"/>
    <mergeCell ref="I64:I66"/>
    <mergeCell ref="J64:J66"/>
    <mergeCell ref="L64:L66"/>
    <mergeCell ref="E58:E60"/>
    <mergeCell ref="F58:F60"/>
    <mergeCell ref="I58:I60"/>
    <mergeCell ref="J58:J60"/>
    <mergeCell ref="L58:L60"/>
    <mergeCell ref="C61:C63"/>
    <mergeCell ref="E61:E63"/>
    <mergeCell ref="F61:F63"/>
    <mergeCell ref="I61:I63"/>
    <mergeCell ref="J61:J63"/>
    <mergeCell ref="L61:L63"/>
    <mergeCell ref="O52:O54"/>
    <mergeCell ref="J67:J69"/>
    <mergeCell ref="L67:L69"/>
    <mergeCell ref="C52:C54"/>
    <mergeCell ref="E52:E54"/>
    <mergeCell ref="F52:F54"/>
    <mergeCell ref="I52:I54"/>
    <mergeCell ref="J52:J54"/>
    <mergeCell ref="L52:L54"/>
    <mergeCell ref="A73:A102"/>
    <mergeCell ref="B73:B87"/>
    <mergeCell ref="C73:C75"/>
    <mergeCell ref="E73:E75"/>
    <mergeCell ref="F73:F75"/>
    <mergeCell ref="I73:I75"/>
    <mergeCell ref="J73:J75"/>
    <mergeCell ref="L73:L75"/>
    <mergeCell ref="A40:A69"/>
    <mergeCell ref="C97:C99"/>
    <mergeCell ref="E97:E99"/>
    <mergeCell ref="F97:F99"/>
    <mergeCell ref="I97:I99"/>
    <mergeCell ref="J94:J96"/>
    <mergeCell ref="L94:L96"/>
    <mergeCell ref="J97:J99"/>
    <mergeCell ref="C82:C84"/>
    <mergeCell ref="C79:C81"/>
    <mergeCell ref="E79:E81"/>
    <mergeCell ref="F79:F81"/>
    <mergeCell ref="I79:I81"/>
    <mergeCell ref="J79:J81"/>
    <mergeCell ref="L79:L81"/>
    <mergeCell ref="B88:B102"/>
    <mergeCell ref="O73:O75"/>
    <mergeCell ref="P73:P75"/>
    <mergeCell ref="X73:AC73"/>
    <mergeCell ref="C76:C78"/>
    <mergeCell ref="E76:E78"/>
    <mergeCell ref="F76:F78"/>
    <mergeCell ref="I76:I78"/>
    <mergeCell ref="J76:J78"/>
    <mergeCell ref="L76:L78"/>
    <mergeCell ref="O76:O78"/>
    <mergeCell ref="P76:P78"/>
    <mergeCell ref="O79:O81"/>
    <mergeCell ref="P79:P81"/>
    <mergeCell ref="P82:P84"/>
    <mergeCell ref="C85:C87"/>
    <mergeCell ref="E85:E87"/>
    <mergeCell ref="F85:F87"/>
    <mergeCell ref="I85:I87"/>
    <mergeCell ref="J85:J87"/>
    <mergeCell ref="L85:L87"/>
    <mergeCell ref="O85:O87"/>
    <mergeCell ref="P85:P87"/>
    <mergeCell ref="E82:E84"/>
    <mergeCell ref="F82:F84"/>
    <mergeCell ref="I82:I84"/>
    <mergeCell ref="J82:J84"/>
    <mergeCell ref="L82:L84"/>
    <mergeCell ref="O82:O84"/>
    <mergeCell ref="L97:L99"/>
    <mergeCell ref="C100:C102"/>
    <mergeCell ref="E100:E102"/>
    <mergeCell ref="F100:F102"/>
    <mergeCell ref="I100:I102"/>
    <mergeCell ref="J100:J102"/>
    <mergeCell ref="L100:L102"/>
    <mergeCell ref="L88:L90"/>
    <mergeCell ref="C91:C93"/>
    <mergeCell ref="E91:E93"/>
    <mergeCell ref="F91:F93"/>
    <mergeCell ref="I91:I93"/>
    <mergeCell ref="J91:J93"/>
    <mergeCell ref="L91:L93"/>
    <mergeCell ref="C88:C90"/>
    <mergeCell ref="E88:E90"/>
    <mergeCell ref="F88:F90"/>
    <mergeCell ref="I88:I90"/>
    <mergeCell ref="J88:J90"/>
    <mergeCell ref="C94:C96"/>
    <mergeCell ref="E94:E96"/>
    <mergeCell ref="F94:F96"/>
    <mergeCell ref="I94:I96"/>
    <mergeCell ref="A106:A135"/>
    <mergeCell ref="B106:B120"/>
    <mergeCell ref="O106:O108"/>
    <mergeCell ref="P106:P108"/>
    <mergeCell ref="X106:AC106"/>
    <mergeCell ref="C109:C111"/>
    <mergeCell ref="E109:E111"/>
    <mergeCell ref="F109:F111"/>
    <mergeCell ref="I109:I111"/>
    <mergeCell ref="J109:J111"/>
    <mergeCell ref="C106:C108"/>
    <mergeCell ref="E106:E108"/>
    <mergeCell ref="F106:F108"/>
    <mergeCell ref="I106:I108"/>
    <mergeCell ref="J106:J108"/>
    <mergeCell ref="L106:L108"/>
    <mergeCell ref="L109:L111"/>
    <mergeCell ref="O109:O111"/>
    <mergeCell ref="P109:P111"/>
    <mergeCell ref="C112:C114"/>
    <mergeCell ref="E112:E114"/>
    <mergeCell ref="F112:F114"/>
    <mergeCell ref="I112:I114"/>
    <mergeCell ref="J112:J114"/>
    <mergeCell ref="L112:L114"/>
    <mergeCell ref="O112:O114"/>
    <mergeCell ref="P112:P114"/>
    <mergeCell ref="C115:C117"/>
    <mergeCell ref="E115:E117"/>
    <mergeCell ref="F115:F117"/>
    <mergeCell ref="I115:I117"/>
    <mergeCell ref="J115:J117"/>
    <mergeCell ref="L115:L117"/>
    <mergeCell ref="O115:O117"/>
    <mergeCell ref="P115:P117"/>
    <mergeCell ref="O118:O120"/>
    <mergeCell ref="P118:P120"/>
    <mergeCell ref="B121:B135"/>
    <mergeCell ref="C121:C123"/>
    <mergeCell ref="E121:E123"/>
    <mergeCell ref="F121:F123"/>
    <mergeCell ref="I121:I123"/>
    <mergeCell ref="J121:J123"/>
    <mergeCell ref="L121:L123"/>
    <mergeCell ref="C124:C126"/>
    <mergeCell ref="C118:C120"/>
    <mergeCell ref="E118:E120"/>
    <mergeCell ref="F118:F120"/>
    <mergeCell ref="I118:I120"/>
    <mergeCell ref="J118:J120"/>
    <mergeCell ref="L118:L120"/>
    <mergeCell ref="E124:E126"/>
    <mergeCell ref="F124:F126"/>
    <mergeCell ref="I124:I126"/>
    <mergeCell ref="J124:J126"/>
    <mergeCell ref="L124:L126"/>
    <mergeCell ref="C127:C129"/>
    <mergeCell ref="E127:E129"/>
    <mergeCell ref="F127:F129"/>
    <mergeCell ref="I127:I129"/>
    <mergeCell ref="J127:J129"/>
    <mergeCell ref="C133:C135"/>
    <mergeCell ref="E133:E135"/>
    <mergeCell ref="F133:F135"/>
    <mergeCell ref="I133:I135"/>
    <mergeCell ref="J133:J135"/>
    <mergeCell ref="L133:L135"/>
    <mergeCell ref="L127:L129"/>
    <mergeCell ref="C130:C132"/>
    <mergeCell ref="E130:E132"/>
    <mergeCell ref="F130:F132"/>
    <mergeCell ref="I130:I132"/>
    <mergeCell ref="J130:J132"/>
    <mergeCell ref="L130:L132"/>
    <mergeCell ref="A139:A168"/>
    <mergeCell ref="B139:B153"/>
    <mergeCell ref="C139:C141"/>
    <mergeCell ref="E139:E141"/>
    <mergeCell ref="F139:F141"/>
    <mergeCell ref="I139:I141"/>
    <mergeCell ref="C151:C153"/>
    <mergeCell ref="E151:E153"/>
    <mergeCell ref="F151:F153"/>
    <mergeCell ref="I151:I153"/>
    <mergeCell ref="C145:C147"/>
    <mergeCell ref="E145:E147"/>
    <mergeCell ref="F145:F147"/>
    <mergeCell ref="I145:I147"/>
    <mergeCell ref="E166:E168"/>
    <mergeCell ref="F166:F168"/>
    <mergeCell ref="I166:I168"/>
    <mergeCell ref="J139:J141"/>
    <mergeCell ref="L139:L141"/>
    <mergeCell ref="O139:O141"/>
    <mergeCell ref="P139:P141"/>
    <mergeCell ref="X139:AC139"/>
    <mergeCell ref="C142:C144"/>
    <mergeCell ref="E142:E144"/>
    <mergeCell ref="F142:F144"/>
    <mergeCell ref="I142:I144"/>
    <mergeCell ref="J142:J144"/>
    <mergeCell ref="L142:L144"/>
    <mergeCell ref="O142:O144"/>
    <mergeCell ref="P142:P144"/>
    <mergeCell ref="J145:J147"/>
    <mergeCell ref="L145:L147"/>
    <mergeCell ref="O145:O147"/>
    <mergeCell ref="P145:P147"/>
    <mergeCell ref="C148:C150"/>
    <mergeCell ref="E148:E150"/>
    <mergeCell ref="F148:F150"/>
    <mergeCell ref="I148:I150"/>
    <mergeCell ref="J148:J150"/>
    <mergeCell ref="L148:L150"/>
    <mergeCell ref="O148:O150"/>
    <mergeCell ref="P148:P150"/>
    <mergeCell ref="J151:J153"/>
    <mergeCell ref="L151:L153"/>
    <mergeCell ref="O151:O153"/>
    <mergeCell ref="P151:P153"/>
    <mergeCell ref="B154:B168"/>
    <mergeCell ref="C154:C156"/>
    <mergeCell ref="E154:E156"/>
    <mergeCell ref="F154:F156"/>
    <mergeCell ref="I154:I156"/>
    <mergeCell ref="J154:J156"/>
    <mergeCell ref="C160:C162"/>
    <mergeCell ref="E160:E162"/>
    <mergeCell ref="F160:F162"/>
    <mergeCell ref="I160:I162"/>
    <mergeCell ref="J160:J162"/>
    <mergeCell ref="L160:L162"/>
    <mergeCell ref="L154:L156"/>
    <mergeCell ref="C157:C159"/>
    <mergeCell ref="E157:E159"/>
    <mergeCell ref="F157:F159"/>
    <mergeCell ref="I157:I159"/>
    <mergeCell ref="J157:J159"/>
    <mergeCell ref="L157:L159"/>
    <mergeCell ref="C166:C168"/>
    <mergeCell ref="J166:J168"/>
    <mergeCell ref="L166:L168"/>
    <mergeCell ref="C163:C165"/>
    <mergeCell ref="E163:E165"/>
    <mergeCell ref="F163:F165"/>
    <mergeCell ref="I163:I165"/>
    <mergeCell ref="J163:J165"/>
    <mergeCell ref="L163:L165"/>
    <mergeCell ref="A172:A201"/>
    <mergeCell ref="B172:B186"/>
    <mergeCell ref="C172:C174"/>
    <mergeCell ref="E172:E174"/>
    <mergeCell ref="F172:F174"/>
    <mergeCell ref="I172:I174"/>
    <mergeCell ref="C184:C186"/>
    <mergeCell ref="E184:E186"/>
    <mergeCell ref="F184:F186"/>
    <mergeCell ref="I184:I186"/>
    <mergeCell ref="J172:J174"/>
    <mergeCell ref="L172:L174"/>
    <mergeCell ref="C178:C180"/>
    <mergeCell ref="E178:E180"/>
    <mergeCell ref="F178:F180"/>
    <mergeCell ref="I178:I180"/>
    <mergeCell ref="O172:O174"/>
    <mergeCell ref="P172:P174"/>
    <mergeCell ref="X172:AC172"/>
    <mergeCell ref="C175:C177"/>
    <mergeCell ref="E175:E177"/>
    <mergeCell ref="F175:F177"/>
    <mergeCell ref="I175:I177"/>
    <mergeCell ref="J175:J177"/>
    <mergeCell ref="L175:L177"/>
    <mergeCell ref="O175:O177"/>
    <mergeCell ref="P175:P177"/>
    <mergeCell ref="J178:J180"/>
    <mergeCell ref="L178:L180"/>
    <mergeCell ref="O178:O180"/>
    <mergeCell ref="P178:P180"/>
    <mergeCell ref="C181:C183"/>
    <mergeCell ref="E181:E183"/>
    <mergeCell ref="F181:F183"/>
    <mergeCell ref="I181:I183"/>
    <mergeCell ref="J181:J183"/>
    <mergeCell ref="L181:L183"/>
    <mergeCell ref="O181:O183"/>
    <mergeCell ref="P181:P183"/>
    <mergeCell ref="J184:J186"/>
    <mergeCell ref="L184:L186"/>
    <mergeCell ref="O184:O186"/>
    <mergeCell ref="P184:P186"/>
    <mergeCell ref="B187:B201"/>
    <mergeCell ref="C187:C189"/>
    <mergeCell ref="E187:E189"/>
    <mergeCell ref="F187:F189"/>
    <mergeCell ref="I187:I189"/>
    <mergeCell ref="J187:J189"/>
    <mergeCell ref="C193:C195"/>
    <mergeCell ref="E193:E195"/>
    <mergeCell ref="F193:F195"/>
    <mergeCell ref="I193:I195"/>
    <mergeCell ref="J193:J195"/>
    <mergeCell ref="L193:L195"/>
    <mergeCell ref="L187:L189"/>
    <mergeCell ref="C190:C192"/>
    <mergeCell ref="E190:E192"/>
    <mergeCell ref="F190:F192"/>
    <mergeCell ref="I190:I192"/>
    <mergeCell ref="J190:J192"/>
    <mergeCell ref="L190:L192"/>
    <mergeCell ref="C199:C201"/>
    <mergeCell ref="E199:E201"/>
    <mergeCell ref="F199:F201"/>
    <mergeCell ref="I199:I201"/>
    <mergeCell ref="J199:J201"/>
    <mergeCell ref="L199:L201"/>
    <mergeCell ref="C196:C198"/>
    <mergeCell ref="E196:E198"/>
    <mergeCell ref="F196:F198"/>
    <mergeCell ref="I196:I198"/>
    <mergeCell ref="J196:J198"/>
    <mergeCell ref="L196:L19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Glyma.13g194600</vt:lpstr>
      <vt:lpstr>Glyma.13g194700</vt:lpstr>
      <vt:lpstr>Glyma.13g194800</vt:lpstr>
      <vt:lpstr>Glyma.13g194900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jean.carlos</dc:creator>
  <cp:lastModifiedBy>Everton Geraldo Capote Ferreira</cp:lastModifiedBy>
  <dcterms:created xsi:type="dcterms:W3CDTF">2017-04-24T17:53:23Z</dcterms:created>
  <dcterms:modified xsi:type="dcterms:W3CDTF">2019-11-11T18:22:42Z</dcterms:modified>
</cp:coreProperties>
</file>